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:\восстановлено с ПК\Users\пк\Desktop\Антон\Avito\"/>
    </mc:Choice>
  </mc:AlternateContent>
  <xr:revisionPtr revIDLastSave="0" documentId="13_ncr:1_{93DCDF57-9970-4648-B198-6B8F22B716B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БАЗА" sheetId="1" r:id="rId1"/>
    <sheet name="Расчеты и перспектива" sheetId="2" r:id="rId2"/>
    <sheet name="Сроки доставки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3" l="1"/>
  <c r="C3" i="3"/>
  <c r="B3" i="3"/>
  <c r="K61" i="2"/>
  <c r="D61" i="2"/>
  <c r="F60" i="2"/>
  <c r="F59" i="2"/>
  <c r="F58" i="2"/>
  <c r="F57" i="2"/>
  <c r="F56" i="2"/>
  <c r="F55" i="2"/>
  <c r="F54" i="2"/>
  <c r="F53" i="2"/>
  <c r="F52" i="2"/>
  <c r="K51" i="2"/>
  <c r="D51" i="2"/>
  <c r="F50" i="2"/>
  <c r="F49" i="2"/>
  <c r="F48" i="2"/>
  <c r="F47" i="2"/>
  <c r="F46" i="2"/>
  <c r="F45" i="2"/>
  <c r="F44" i="2"/>
  <c r="F43" i="2"/>
  <c r="F42" i="2"/>
  <c r="K41" i="2"/>
  <c r="D41" i="2"/>
  <c r="F40" i="2"/>
  <c r="F39" i="2"/>
  <c r="F38" i="2"/>
  <c r="F37" i="2"/>
  <c r="F36" i="2"/>
  <c r="F35" i="2"/>
  <c r="F34" i="2"/>
  <c r="F33" i="2"/>
  <c r="F32" i="2"/>
  <c r="K31" i="2"/>
  <c r="D31" i="2"/>
  <c r="F30" i="2"/>
  <c r="F29" i="2"/>
  <c r="F28" i="2"/>
  <c r="F27" i="2"/>
  <c r="F26" i="2"/>
  <c r="F25" i="2"/>
  <c r="F24" i="2"/>
  <c r="F23" i="2"/>
  <c r="F22" i="2"/>
  <c r="K21" i="2"/>
  <c r="D21" i="2"/>
  <c r="F20" i="2"/>
  <c r="F19" i="2"/>
  <c r="F18" i="2"/>
  <c r="F17" i="2"/>
  <c r="F16" i="2"/>
  <c r="F15" i="2"/>
  <c r="F14" i="2"/>
  <c r="F13" i="2"/>
  <c r="K12" i="2"/>
  <c r="D12" i="2"/>
  <c r="F11" i="2"/>
  <c r="F10" i="2"/>
  <c r="F9" i="2"/>
  <c r="F8" i="2"/>
  <c r="F7" i="2"/>
  <c r="F6" i="2"/>
  <c r="F5" i="2"/>
  <c r="F4" i="2"/>
  <c r="F3" i="2"/>
  <c r="F12" i="2" s="1"/>
  <c r="N24" i="1"/>
  <c r="H24" i="1"/>
  <c r="F24" i="1"/>
  <c r="R23" i="1"/>
  <c r="I23" i="1"/>
  <c r="J23" i="1" s="1"/>
  <c r="H23" i="1"/>
  <c r="R22" i="1"/>
  <c r="I22" i="1"/>
  <c r="J22" i="1" s="1"/>
  <c r="H22" i="1"/>
  <c r="R21" i="1"/>
  <c r="I21" i="1"/>
  <c r="J21" i="1" s="1"/>
  <c r="H21" i="1"/>
  <c r="R20" i="1"/>
  <c r="I20" i="1"/>
  <c r="J20" i="1" s="1"/>
  <c r="H20" i="1"/>
  <c r="R19" i="1"/>
  <c r="I19" i="1"/>
  <c r="J19" i="1" s="1"/>
  <c r="H19" i="1"/>
  <c r="R18" i="1"/>
  <c r="I18" i="1"/>
  <c r="J18" i="1" s="1"/>
  <c r="H18" i="1"/>
  <c r="R17" i="1"/>
  <c r="I17" i="1"/>
  <c r="J17" i="1" s="1"/>
  <c r="H17" i="1"/>
  <c r="R16" i="1"/>
  <c r="I16" i="1"/>
  <c r="J16" i="1" s="1"/>
  <c r="H16" i="1"/>
  <c r="R15" i="1"/>
  <c r="I15" i="1"/>
  <c r="J15" i="1" s="1"/>
  <c r="H15" i="1"/>
  <c r="R14" i="1"/>
  <c r="I14" i="1"/>
  <c r="H14" i="1"/>
  <c r="N13" i="1"/>
  <c r="F13" i="1"/>
  <c r="R12" i="1"/>
  <c r="H12" i="1"/>
  <c r="R11" i="1"/>
  <c r="H11" i="1"/>
  <c r="R10" i="1"/>
  <c r="H10" i="1"/>
  <c r="R9" i="1"/>
  <c r="H9" i="1"/>
  <c r="R8" i="1"/>
  <c r="H8" i="1"/>
  <c r="R7" i="1"/>
  <c r="H7" i="1"/>
  <c r="R6" i="1"/>
  <c r="H6" i="1"/>
  <c r="R5" i="1"/>
  <c r="H5" i="1"/>
  <c r="R4" i="1"/>
  <c r="H4" i="1"/>
  <c r="G60" i="2" l="1"/>
  <c r="G56" i="2"/>
  <c r="G52" i="2"/>
  <c r="G59" i="2"/>
  <c r="G55" i="2"/>
  <c r="G8" i="2"/>
  <c r="G6" i="2"/>
  <c r="G4" i="2"/>
  <c r="L20" i="1"/>
  <c r="O20" i="1" s="1"/>
  <c r="P20" i="1" s="1"/>
  <c r="K15" i="1"/>
  <c r="L15" i="1" s="1"/>
  <c r="O15" i="1" s="1"/>
  <c r="P15" i="1" s="1"/>
  <c r="K17" i="1"/>
  <c r="L17" i="1" s="1"/>
  <c r="O17" i="1" s="1"/>
  <c r="P17" i="1" s="1"/>
  <c r="K19" i="1"/>
  <c r="L19" i="1" s="1"/>
  <c r="O19" i="1" s="1"/>
  <c r="P19" i="1" s="1"/>
  <c r="K21" i="1"/>
  <c r="L21" i="1" s="1"/>
  <c r="O21" i="1" s="1"/>
  <c r="P21" i="1" s="1"/>
  <c r="K23" i="1"/>
  <c r="L23" i="1" s="1"/>
  <c r="O23" i="1" s="1"/>
  <c r="P23" i="1" s="1"/>
  <c r="G9" i="2"/>
  <c r="G26" i="2"/>
  <c r="G5" i="2"/>
  <c r="I24" i="1"/>
  <c r="J14" i="1"/>
  <c r="K14" i="1"/>
  <c r="K16" i="1"/>
  <c r="L16" i="1" s="1"/>
  <c r="O16" i="1" s="1"/>
  <c r="P16" i="1" s="1"/>
  <c r="K18" i="1"/>
  <c r="L18" i="1" s="1"/>
  <c r="O18" i="1" s="1"/>
  <c r="P18" i="1" s="1"/>
  <c r="K20" i="1"/>
  <c r="K22" i="1"/>
  <c r="L22" i="1" s="1"/>
  <c r="O22" i="1" s="1"/>
  <c r="P22" i="1" s="1"/>
  <c r="G3" i="2"/>
  <c r="G7" i="2"/>
  <c r="G11" i="2"/>
  <c r="G23" i="2"/>
  <c r="G54" i="2"/>
  <c r="G58" i="2"/>
  <c r="H13" i="1"/>
  <c r="I4" i="1" s="1"/>
  <c r="G10" i="2"/>
  <c r="F31" i="2"/>
  <c r="G30" i="2" s="1"/>
  <c r="F51" i="2"/>
  <c r="G42" i="2"/>
  <c r="G50" i="2"/>
  <c r="G45" i="2"/>
  <c r="G49" i="2"/>
  <c r="F21" i="2"/>
  <c r="G18" i="2" s="1"/>
  <c r="G29" i="2"/>
  <c r="F41" i="2"/>
  <c r="F61" i="2"/>
  <c r="G53" i="2"/>
  <c r="G57" i="2"/>
  <c r="G13" i="2" l="1"/>
  <c r="G15" i="2"/>
  <c r="I15" i="2" s="1"/>
  <c r="H30" i="2"/>
  <c r="I30" i="2"/>
  <c r="K4" i="1"/>
  <c r="J4" i="1"/>
  <c r="L4" i="1" s="1"/>
  <c r="G36" i="2"/>
  <c r="G40" i="2"/>
  <c r="G35" i="2"/>
  <c r="G32" i="2"/>
  <c r="I13" i="2"/>
  <c r="H13" i="2"/>
  <c r="G39" i="2"/>
  <c r="I23" i="2"/>
  <c r="H23" i="2"/>
  <c r="J23" i="2" s="1"/>
  <c r="L23" i="2" s="1"/>
  <c r="M23" i="2" s="1"/>
  <c r="I3" i="2"/>
  <c r="G12" i="2"/>
  <c r="H3" i="2"/>
  <c r="H18" i="2"/>
  <c r="I18" i="2"/>
  <c r="H26" i="2"/>
  <c r="J26" i="2" s="1"/>
  <c r="L26" i="2" s="1"/>
  <c r="M26" i="2" s="1"/>
  <c r="I26" i="2"/>
  <c r="I9" i="2"/>
  <c r="H9" i="2"/>
  <c r="J9" i="2" s="1"/>
  <c r="L9" i="2" s="1"/>
  <c r="M9" i="2" s="1"/>
  <c r="I59" i="2"/>
  <c r="H59" i="2"/>
  <c r="G20" i="2"/>
  <c r="G16" i="2"/>
  <c r="G19" i="2"/>
  <c r="G14" i="2"/>
  <c r="H42" i="2"/>
  <c r="I42" i="2"/>
  <c r="H10" i="2"/>
  <c r="I10" i="2"/>
  <c r="I10" i="1"/>
  <c r="H58" i="2"/>
  <c r="J58" i="2" s="1"/>
  <c r="L58" i="2" s="1"/>
  <c r="M58" i="2" s="1"/>
  <c r="I58" i="2"/>
  <c r="G17" i="2"/>
  <c r="I6" i="1"/>
  <c r="G22" i="2"/>
  <c r="H6" i="2"/>
  <c r="I6" i="2"/>
  <c r="H45" i="2"/>
  <c r="J45" i="2" s="1"/>
  <c r="L45" i="2" s="1"/>
  <c r="M45" i="2" s="1"/>
  <c r="I45" i="2"/>
  <c r="H50" i="2"/>
  <c r="I50" i="2"/>
  <c r="G48" i="2"/>
  <c r="G44" i="2"/>
  <c r="G47" i="2"/>
  <c r="G43" i="2"/>
  <c r="G33" i="2"/>
  <c r="I7" i="1"/>
  <c r="I8" i="1"/>
  <c r="H54" i="2"/>
  <c r="I54" i="2"/>
  <c r="I11" i="2"/>
  <c r="H11" i="2"/>
  <c r="G46" i="2"/>
  <c r="H5" i="2"/>
  <c r="J5" i="2" s="1"/>
  <c r="L5" i="2" s="1"/>
  <c r="M5" i="2" s="1"/>
  <c r="I5" i="2"/>
  <c r="I8" i="2"/>
  <c r="H8" i="2"/>
  <c r="J8" i="2" s="1"/>
  <c r="L8" i="2" s="1"/>
  <c r="M8" i="2" s="1"/>
  <c r="I56" i="2"/>
  <c r="H56" i="2"/>
  <c r="H53" i="2"/>
  <c r="I53" i="2"/>
  <c r="H49" i="2"/>
  <c r="J49" i="2" s="1"/>
  <c r="L49" i="2" s="1"/>
  <c r="M49" i="2" s="1"/>
  <c r="I49" i="2"/>
  <c r="I11" i="1"/>
  <c r="I12" i="1"/>
  <c r="I4" i="2"/>
  <c r="H4" i="2"/>
  <c r="J4" i="2" s="1"/>
  <c r="L4" i="2" s="1"/>
  <c r="M4" i="2" s="1"/>
  <c r="H29" i="2"/>
  <c r="J29" i="2" s="1"/>
  <c r="L29" i="2" s="1"/>
  <c r="M29" i="2" s="1"/>
  <c r="I29" i="2"/>
  <c r="G28" i="2"/>
  <c r="G24" i="2"/>
  <c r="G27" i="2"/>
  <c r="I9" i="1"/>
  <c r="G34" i="2"/>
  <c r="G61" i="2"/>
  <c r="I52" i="2"/>
  <c r="H52" i="2"/>
  <c r="H57" i="2"/>
  <c r="I57" i="2"/>
  <c r="G37" i="2"/>
  <c r="I5" i="1"/>
  <c r="I7" i="2"/>
  <c r="H7" i="2"/>
  <c r="J7" i="2" s="1"/>
  <c r="L7" i="2" s="1"/>
  <c r="M7" i="2" s="1"/>
  <c r="L14" i="1"/>
  <c r="G25" i="2"/>
  <c r="G38" i="2"/>
  <c r="I55" i="2"/>
  <c r="H55" i="2"/>
  <c r="J55" i="2" s="1"/>
  <c r="L55" i="2" s="1"/>
  <c r="M55" i="2" s="1"/>
  <c r="I60" i="2"/>
  <c r="H60" i="2"/>
  <c r="J13" i="2" l="1"/>
  <c r="H15" i="2"/>
  <c r="J15" i="2"/>
  <c r="L15" i="2" s="1"/>
  <c r="M15" i="2" s="1"/>
  <c r="L24" i="1"/>
  <c r="O24" i="1" s="1"/>
  <c r="O14" i="1"/>
  <c r="P14" i="1" s="1"/>
  <c r="P24" i="1" s="1"/>
  <c r="I37" i="2"/>
  <c r="H37" i="2"/>
  <c r="I27" i="2"/>
  <c r="H27" i="2"/>
  <c r="J27" i="2" s="1"/>
  <c r="L27" i="2" s="1"/>
  <c r="M27" i="2" s="1"/>
  <c r="K10" i="1"/>
  <c r="J10" i="1"/>
  <c r="L10" i="1" s="1"/>
  <c r="O10" i="1" s="1"/>
  <c r="P10" i="1" s="1"/>
  <c r="I16" i="2"/>
  <c r="H16" i="2"/>
  <c r="G21" i="2"/>
  <c r="I35" i="2"/>
  <c r="H35" i="2"/>
  <c r="H46" i="2"/>
  <c r="I46" i="2"/>
  <c r="J54" i="2"/>
  <c r="L54" i="2" s="1"/>
  <c r="M54" i="2" s="1"/>
  <c r="I43" i="2"/>
  <c r="H43" i="2"/>
  <c r="J43" i="2" s="1"/>
  <c r="L43" i="2" s="1"/>
  <c r="M43" i="2" s="1"/>
  <c r="I17" i="2"/>
  <c r="H17" i="2"/>
  <c r="J42" i="2"/>
  <c r="H20" i="2"/>
  <c r="I20" i="2"/>
  <c r="J18" i="2"/>
  <c r="L18" i="2" s="1"/>
  <c r="M18" i="2" s="1"/>
  <c r="L13" i="2"/>
  <c r="M13" i="2" s="1"/>
  <c r="I40" i="2"/>
  <c r="H40" i="2"/>
  <c r="J60" i="2"/>
  <c r="L60" i="2" s="1"/>
  <c r="M60" i="2" s="1"/>
  <c r="H38" i="2"/>
  <c r="I38" i="2"/>
  <c r="J57" i="2"/>
  <c r="L57" i="2" s="1"/>
  <c r="M57" i="2" s="1"/>
  <c r="H34" i="2"/>
  <c r="I34" i="2"/>
  <c r="H28" i="2"/>
  <c r="I28" i="2"/>
  <c r="J53" i="2"/>
  <c r="L53" i="2" s="1"/>
  <c r="M53" i="2" s="1"/>
  <c r="J11" i="2"/>
  <c r="L11" i="2" s="1"/>
  <c r="M11" i="2" s="1"/>
  <c r="K8" i="1"/>
  <c r="J8" i="1"/>
  <c r="L8" i="1" s="1"/>
  <c r="O8" i="1" s="1"/>
  <c r="P8" i="1" s="1"/>
  <c r="I47" i="2"/>
  <c r="H47" i="2"/>
  <c r="J47" i="2" s="1"/>
  <c r="L47" i="2" s="1"/>
  <c r="M47" i="2" s="1"/>
  <c r="J50" i="2"/>
  <c r="L50" i="2" s="1"/>
  <c r="M50" i="2" s="1"/>
  <c r="J6" i="2"/>
  <c r="L6" i="2" s="1"/>
  <c r="M6" i="2" s="1"/>
  <c r="J10" i="2"/>
  <c r="L10" i="2" s="1"/>
  <c r="M10" i="2" s="1"/>
  <c r="H14" i="2"/>
  <c r="I14" i="2"/>
  <c r="J59" i="2"/>
  <c r="L59" i="2" s="1"/>
  <c r="M59" i="2" s="1"/>
  <c r="J3" i="2"/>
  <c r="H36" i="2"/>
  <c r="I36" i="2"/>
  <c r="K11" i="1"/>
  <c r="J11" i="1"/>
  <c r="I33" i="2"/>
  <c r="H33" i="2"/>
  <c r="H48" i="2"/>
  <c r="J48" i="2" s="1"/>
  <c r="L48" i="2" s="1"/>
  <c r="M48" i="2" s="1"/>
  <c r="I48" i="2"/>
  <c r="K6" i="1"/>
  <c r="J6" i="1"/>
  <c r="L6" i="1" s="1"/>
  <c r="O6" i="1" s="1"/>
  <c r="P6" i="1" s="1"/>
  <c r="O4" i="1"/>
  <c r="P4" i="1" s="1"/>
  <c r="I24" i="2"/>
  <c r="H24" i="2"/>
  <c r="J24" i="2" s="1"/>
  <c r="L24" i="2" s="1"/>
  <c r="M24" i="2" s="1"/>
  <c r="I25" i="2"/>
  <c r="H25" i="2"/>
  <c r="K5" i="1"/>
  <c r="J5" i="1"/>
  <c r="L5" i="1" s="1"/>
  <c r="O5" i="1" s="1"/>
  <c r="P5" i="1" s="1"/>
  <c r="J52" i="2"/>
  <c r="K9" i="1"/>
  <c r="J9" i="1"/>
  <c r="K12" i="1"/>
  <c r="J12" i="1"/>
  <c r="L12" i="1" s="1"/>
  <c r="O12" i="1" s="1"/>
  <c r="P12" i="1" s="1"/>
  <c r="J56" i="2"/>
  <c r="L56" i="2" s="1"/>
  <c r="M56" i="2" s="1"/>
  <c r="J7" i="1"/>
  <c r="K7" i="1"/>
  <c r="H44" i="2"/>
  <c r="J44" i="2" s="1"/>
  <c r="L44" i="2" s="1"/>
  <c r="M44" i="2" s="1"/>
  <c r="I44" i="2"/>
  <c r="H22" i="2"/>
  <c r="G31" i="2"/>
  <c r="I22" i="2"/>
  <c r="G51" i="2"/>
  <c r="I19" i="2"/>
  <c r="H19" i="2"/>
  <c r="I39" i="2"/>
  <c r="H39" i="2"/>
  <c r="G41" i="2"/>
  <c r="I32" i="2"/>
  <c r="H32" i="2"/>
  <c r="I13" i="1"/>
  <c r="J30" i="2"/>
  <c r="L30" i="2" s="1"/>
  <c r="M30" i="2" s="1"/>
  <c r="J40" i="2" l="1"/>
  <c r="L40" i="2" s="1"/>
  <c r="M40" i="2" s="1"/>
  <c r="J32" i="2"/>
  <c r="L32" i="2" s="1"/>
  <c r="M32" i="2" s="1"/>
  <c r="J33" i="2"/>
  <c r="L33" i="2" s="1"/>
  <c r="M33" i="2" s="1"/>
  <c r="J37" i="2"/>
  <c r="L37" i="2" s="1"/>
  <c r="M37" i="2" s="1"/>
  <c r="J19" i="2"/>
  <c r="L19" i="2" s="1"/>
  <c r="M19" i="2" s="1"/>
  <c r="J17" i="2"/>
  <c r="L17" i="2" s="1"/>
  <c r="M17" i="2" s="1"/>
  <c r="J16" i="2"/>
  <c r="L16" i="2" s="1"/>
  <c r="M16" i="2" s="1"/>
  <c r="J61" i="2"/>
  <c r="L61" i="2" s="1"/>
  <c r="L52" i="2"/>
  <c r="M52" i="2" s="1"/>
  <c r="M61" i="2" s="1"/>
  <c r="J28" i="2"/>
  <c r="L28" i="2" s="1"/>
  <c r="M28" i="2" s="1"/>
  <c r="J22" i="2"/>
  <c r="L7" i="1"/>
  <c r="O7" i="1" s="1"/>
  <c r="P7" i="1" s="1"/>
  <c r="P13" i="1" s="1"/>
  <c r="L9" i="1"/>
  <c r="O9" i="1" s="1"/>
  <c r="P9" i="1" s="1"/>
  <c r="J36" i="2"/>
  <c r="L36" i="2" s="1"/>
  <c r="M36" i="2" s="1"/>
  <c r="J14" i="2"/>
  <c r="J38" i="2"/>
  <c r="L38" i="2" s="1"/>
  <c r="M38" i="2" s="1"/>
  <c r="J20" i="2"/>
  <c r="L20" i="2" s="1"/>
  <c r="M20" i="2" s="1"/>
  <c r="J46" i="2"/>
  <c r="L46" i="2" s="1"/>
  <c r="M46" i="2" s="1"/>
  <c r="J39" i="2"/>
  <c r="L39" i="2" s="1"/>
  <c r="M39" i="2" s="1"/>
  <c r="J25" i="2"/>
  <c r="L25" i="2" s="1"/>
  <c r="M25" i="2" s="1"/>
  <c r="L11" i="1"/>
  <c r="O11" i="1" s="1"/>
  <c r="P11" i="1" s="1"/>
  <c r="J12" i="2"/>
  <c r="L12" i="2" s="1"/>
  <c r="L3" i="2"/>
  <c r="M3" i="2" s="1"/>
  <c r="M12" i="2" s="1"/>
  <c r="J34" i="2"/>
  <c r="L34" i="2" s="1"/>
  <c r="M34" i="2" s="1"/>
  <c r="J51" i="2"/>
  <c r="L51" i="2" s="1"/>
  <c r="L42" i="2"/>
  <c r="M42" i="2" s="1"/>
  <c r="J35" i="2"/>
  <c r="L35" i="2" s="1"/>
  <c r="M35" i="2" s="1"/>
  <c r="L14" i="2" l="1"/>
  <c r="M14" i="2" s="1"/>
  <c r="M21" i="2" s="1"/>
  <c r="J21" i="2"/>
  <c r="L21" i="2" s="1"/>
  <c r="J31" i="2"/>
  <c r="L31" i="2" s="1"/>
  <c r="L22" i="2"/>
  <c r="M22" i="2" s="1"/>
  <c r="M31" i="2" s="1"/>
  <c r="M41" i="2"/>
  <c r="L13" i="1"/>
  <c r="O13" i="1" s="1"/>
  <c r="J41" i="2"/>
  <c r="L41" i="2" s="1"/>
  <c r="M51" i="2"/>
</calcChain>
</file>

<file path=xl/sharedStrings.xml><?xml version="1.0" encoding="utf-8"?>
<sst xmlns="http://schemas.openxmlformats.org/spreadsheetml/2006/main" count="246" uniqueCount="65">
  <si>
    <t>Порядковый номер</t>
  </si>
  <si>
    <t>№ заказа Магаз</t>
  </si>
  <si>
    <t>Позиция</t>
  </si>
  <si>
    <t>Магаз</t>
  </si>
  <si>
    <t>Цена, валюта</t>
  </si>
  <si>
    <t>Курс</t>
  </si>
  <si>
    <t>Цена, RUR</t>
  </si>
  <si>
    <t>Доля</t>
  </si>
  <si>
    <t>Доставка</t>
  </si>
  <si>
    <t>Комиссия</t>
  </si>
  <si>
    <t>Себестоимость</t>
  </si>
  <si>
    <t>Дата заказа</t>
  </si>
  <si>
    <t>Авито факт</t>
  </si>
  <si>
    <t>Маржа, руб.</t>
  </si>
  <si>
    <t>Маржа, %</t>
  </si>
  <si>
    <t>Дата продажи</t>
  </si>
  <si>
    <t>Оборот, дн</t>
  </si>
  <si>
    <t>Статус</t>
  </si>
  <si>
    <t>Входящая посылка внесена?</t>
  </si>
  <si>
    <t>Дата таможни</t>
  </si>
  <si>
    <t>На кого посылка</t>
  </si>
  <si>
    <t>Тариф</t>
  </si>
  <si>
    <t>Адрес доставки</t>
  </si>
  <si>
    <t>Дата доставки в ПВЗ</t>
  </si>
  <si>
    <t>№ заказа СДЭК</t>
  </si>
  <si>
    <t>Габариты и вес СДЭК</t>
  </si>
  <si>
    <t>IN2601904</t>
  </si>
  <si>
    <t>Ракетка Wilson Burn 100 LS v5</t>
  </si>
  <si>
    <t>TE</t>
  </si>
  <si>
    <t>н/д</t>
  </si>
  <si>
    <t>Отправлено в РФ</t>
  </si>
  <si>
    <t>Внесена</t>
  </si>
  <si>
    <t>Сестра</t>
  </si>
  <si>
    <t>Стандарт</t>
  </si>
  <si>
    <t>ПВЗ
Недорубова 15</t>
  </si>
  <si>
    <t>MF1544442</t>
  </si>
  <si>
    <t>Вес посылки: 2.23 кг
Габариты (Д×Ш×В): 77x33x9 см
Объемный вес: 4.574 кг</t>
  </si>
  <si>
    <t>Струны Wilson Synthetic Gut Power</t>
  </si>
  <si>
    <t>Мячи Wilson Extra Duty, 3 шт</t>
  </si>
  <si>
    <t>Оформлен заказ в магазе</t>
  </si>
  <si>
    <t>Нет</t>
  </si>
  <si>
    <t>Антон</t>
  </si>
  <si>
    <t>Виброгасители Wilson</t>
  </si>
  <si>
    <t>Напульсник на голову Adidas black</t>
  </si>
  <si>
    <t>Напульсник на голову Adidas pink</t>
  </si>
  <si>
    <t>Ракетка Wilson Burn 100 ULS v5</t>
  </si>
  <si>
    <t>Алена</t>
  </si>
  <si>
    <t>Намотка Wilson Pro Overgrip Comfort, orange</t>
  </si>
  <si>
    <t xml:space="preserve">Ракетка Head Instinct Team L 2022 </t>
  </si>
  <si>
    <t>Рюкзак Head Base 17L Tennis Backpack Black and Yellow</t>
  </si>
  <si>
    <t>Намотка Wilson Pro Overgrip Comfort, grey</t>
  </si>
  <si>
    <t>Мама</t>
  </si>
  <si>
    <t>Виброгасители Head Djokovic</t>
  </si>
  <si>
    <t>Виброгасители Head Zverev</t>
  </si>
  <si>
    <t>Ракетка Babolat EVO Drive</t>
  </si>
  <si>
    <t>Напульсник на голову Adidas gray</t>
  </si>
  <si>
    <t>Напульсник на голову Adidas navy_blue</t>
  </si>
  <si>
    <t>Напульсник на руку Adidas white/gray</t>
  </si>
  <si>
    <t>Отец</t>
  </si>
  <si>
    <t>Алексей</t>
  </si>
  <si>
    <t>Оплачено в Магазине</t>
  </si>
  <si>
    <t>Доставлено в СДЭК</t>
  </si>
  <si>
    <t>Принято СДЭК</t>
  </si>
  <si>
    <t>Напульсник на руку Adidas, white/blue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</si>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</sst>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rgb="FFC00000"/>
      <name val="Calibri"/>
      <scheme val="minor"/>
    </font>
    <font>
      <b/>
      <sz val="11"/>
      <color rgb="FF00B050"/>
      <name val="Calibri"/>
      <scheme val="minor"/>
    </font>
    <font>
      <b/>
      <sz val="11"/>
      <color rgb="FFC00000"/>
      <name val="Calibri"/>
      <scheme val="minor"/>
    </font>
    <font>
      <b/>
      <sz val="11"/>
      <color indexed="2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2" tint="-9.9978637043366805E-2"/>
        <bgColor theme="2" tint="-9.9978637043366805E-2"/>
      </patternFill>
    </fill>
    <fill>
      <patternFill patternType="solid">
        <fgColor indexed="2"/>
        <bgColor indexed="2"/>
      </patternFill>
    </fill>
    <fill>
      <patternFill patternType="solid">
        <fgColor rgb="FFFA7D7D"/>
        <bgColor rgb="FFFA7D7D"/>
      </patternFill>
    </fill>
    <fill>
      <patternFill patternType="solid">
        <fgColor rgb="FF92D050"/>
        <bgColor rgb="FF92D050"/>
      </patternFill>
    </fill>
  </fills>
  <borders count="18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dotted">
        <color auto="1"/>
      </left>
      <right style="dotted">
        <color auto="1"/>
      </right>
      <top style="thin">
        <color theme="1"/>
      </top>
      <bottom style="thin">
        <color theme="1"/>
      </bottom>
      <diagonal/>
    </border>
    <border>
      <left/>
      <right style="dotted">
        <color auto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1" fillId="3" borderId="5" xfId="0" applyFont="1" applyFill="1" applyBorder="1" applyAlignment="1">
      <alignment horizontal="center" vertical="center" textRotation="90"/>
    </xf>
    <xf numFmtId="0" fontId="1" fillId="4" borderId="4" xfId="0" applyFont="1" applyFill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8" xfId="0" applyBorder="1" applyAlignment="1">
      <alignment horizontal="center"/>
    </xf>
    <xf numFmtId="4" fontId="0" fillId="0" borderId="8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4" fontId="2" fillId="2" borderId="8" xfId="0" applyNumberFormat="1" applyFont="1" applyFill="1" applyBorder="1" applyAlignment="1">
      <alignment horizontal="center"/>
    </xf>
    <xf numFmtId="14" fontId="2" fillId="3" borderId="8" xfId="0" applyNumberFormat="1" applyFont="1" applyFill="1" applyBorder="1" applyAlignment="1">
      <alignment vertical="center"/>
    </xf>
    <xf numFmtId="10" fontId="2" fillId="4" borderId="8" xfId="0" applyNumberFormat="1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14" fontId="0" fillId="0" borderId="8" xfId="0" applyNumberFormat="1" applyBorder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4" fontId="2" fillId="2" borderId="0" xfId="0" applyNumberFormat="1" applyFont="1" applyFill="1" applyAlignment="1">
      <alignment horizontal="center"/>
    </xf>
    <xf numFmtId="14" fontId="2" fillId="3" borderId="0" xfId="0" applyNumberFormat="1" applyFont="1" applyFill="1" applyAlignment="1">
      <alignment vertical="center"/>
    </xf>
    <xf numFmtId="10" fontId="2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" fontId="1" fillId="0" borderId="13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4" fontId="4" fillId="2" borderId="13" xfId="0" applyNumberFormat="1" applyFont="1" applyFill="1" applyBorder="1" applyAlignment="1">
      <alignment horizontal="center"/>
    </xf>
    <xf numFmtId="4" fontId="4" fillId="3" borderId="1" xfId="0" applyNumberFormat="1" applyFont="1" applyFill="1" applyBorder="1" applyAlignment="1">
      <alignment horizontal="center"/>
    </xf>
    <xf numFmtId="10" fontId="4" fillId="4" borderId="13" xfId="0" applyNumberFormat="1" applyFont="1" applyFill="1" applyBorder="1" applyAlignment="1">
      <alignment horizontal="center"/>
    </xf>
    <xf numFmtId="14" fontId="2" fillId="3" borderId="0" xfId="0" applyNumberFormat="1" applyFont="1" applyFill="1" applyAlignment="1">
      <alignment vertical="center"/>
    </xf>
    <xf numFmtId="14" fontId="0" fillId="0" borderId="0" xfId="0" applyNumberFormat="1" applyAlignment="1">
      <alignment horizontal="center"/>
    </xf>
    <xf numFmtId="0" fontId="0" fillId="6" borderId="0" xfId="0" applyFill="1"/>
    <xf numFmtId="0" fontId="0" fillId="0" borderId="0" xfId="0"/>
    <xf numFmtId="10" fontId="2" fillId="4" borderId="1" xfId="0" applyNumberFormat="1" applyFont="1" applyFill="1" applyBorder="1" applyAlignment="1">
      <alignment horizontal="center"/>
    </xf>
    <xf numFmtId="0" fontId="0" fillId="0" borderId="14" xfId="0" applyBorder="1"/>
    <xf numFmtId="4" fontId="0" fillId="0" borderId="17" xfId="0" applyNumberFormat="1" applyBorder="1" applyAlignment="1">
      <alignment horizontal="center"/>
    </xf>
    <xf numFmtId="9" fontId="1" fillId="0" borderId="17" xfId="0" applyNumberFormat="1" applyFont="1" applyBorder="1" applyAlignment="1">
      <alignment horizontal="center"/>
    </xf>
    <xf numFmtId="4" fontId="1" fillId="6" borderId="13" xfId="0" applyNumberFormat="1" applyFont="1" applyFill="1" applyBorder="1" applyAlignment="1">
      <alignment horizontal="center"/>
    </xf>
    <xf numFmtId="4" fontId="4" fillId="3" borderId="17" xfId="0" applyNumberFormat="1" applyFont="1" applyFill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textRotation="90"/>
    </xf>
    <xf numFmtId="0" fontId="1" fillId="4" borderId="6" xfId="0" applyFont="1" applyFill="1" applyBorder="1" applyAlignment="1">
      <alignment horizontal="center" vertical="center" textRotation="90"/>
    </xf>
    <xf numFmtId="0" fontId="0" fillId="0" borderId="7" xfId="0" applyBorder="1"/>
    <xf numFmtId="10" fontId="2" fillId="4" borderId="9" xfId="0" applyNumberFormat="1" applyFont="1" applyFill="1" applyBorder="1" applyAlignment="1">
      <alignment horizontal="center"/>
    </xf>
    <xf numFmtId="0" fontId="0" fillId="0" borderId="10" xfId="0" applyBorder="1"/>
    <xf numFmtId="10" fontId="2" fillId="4" borderId="11" xfId="0" applyNumberFormat="1" applyFont="1" applyFill="1" applyBorder="1" applyAlignment="1">
      <alignment horizontal="center"/>
    </xf>
    <xf numFmtId="0" fontId="0" fillId="0" borderId="12" xfId="0" applyBorder="1"/>
    <xf numFmtId="4" fontId="1" fillId="0" borderId="1" xfId="0" applyNumberFormat="1" applyFont="1" applyBorder="1" applyAlignment="1">
      <alignment horizontal="center"/>
    </xf>
    <xf numFmtId="0" fontId="0" fillId="8" borderId="0" xfId="0" applyFill="1"/>
    <xf numFmtId="9" fontId="1" fillId="0" borderId="14" xfId="0" applyNumberFormat="1" applyFont="1" applyBorder="1" applyAlignment="1">
      <alignment horizontal="center"/>
    </xf>
    <xf numFmtId="0" fontId="0" fillId="0" borderId="7" xfId="0" applyBorder="1"/>
    <xf numFmtId="0" fontId="0" fillId="0" borderId="10" xfId="0" applyBorder="1"/>
    <xf numFmtId="0" fontId="0" fillId="0" borderId="10" xfId="0" applyBorder="1"/>
    <xf numFmtId="0" fontId="0" fillId="0" borderId="10" xfId="0" applyBorder="1"/>
    <xf numFmtId="4" fontId="2" fillId="2" borderId="1" xfId="0" applyNumberFormat="1" applyFont="1" applyFill="1" applyBorder="1" applyAlignment="1">
      <alignment horizontal="center"/>
    </xf>
    <xf numFmtId="10" fontId="2" fillId="4" borderId="14" xfId="0" applyNumberFormat="1" applyFont="1" applyFill="1" applyBorder="1" applyAlignment="1">
      <alignment horizontal="center"/>
    </xf>
    <xf numFmtId="10" fontId="0" fillId="0" borderId="0" xfId="0" applyNumberFormat="1"/>
    <xf numFmtId="0" fontId="0" fillId="0" borderId="0" xfId="0"/>
    <xf numFmtId="0" fontId="0" fillId="0" borderId="11" xfId="0" applyBorder="1"/>
    <xf numFmtId="0" fontId="0" fillId="7" borderId="0" xfId="0" applyFill="1"/>
    <xf numFmtId="0" fontId="0" fillId="0" borderId="0" xfId="0" applyAlignment="1">
      <alignment wrapText="1"/>
    </xf>
    <xf numFmtId="14" fontId="0" fillId="0" borderId="0" xfId="0" applyNumberFormat="1"/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4"/>
  <sheetViews>
    <sheetView topLeftCell="J1" workbookViewId="0">
      <selection activeCell="H23" sqref="H23"/>
    </sheetView>
  </sheetViews>
  <sheetFormatPr defaultRowHeight="15" x14ac:dyDescent="0.25"/>
  <cols>
    <col min="1" max="1" width="3.42578125" customWidth="1"/>
    <col min="2" max="2" width="13" customWidth="1"/>
    <col min="3" max="3" width="15.85546875" customWidth="1"/>
    <col min="4" max="4" width="36.28515625" customWidth="1"/>
    <col min="13" max="13" width="9.85546875" bestFit="1"/>
    <col min="16" max="16" width="11.28515625" bestFit="1"/>
    <col min="17" max="17" width="9.85546875" bestFit="1"/>
    <col min="19" max="19" width="24.85546875" customWidth="1"/>
    <col min="20" max="20" width="15.28515625" customWidth="1"/>
    <col min="21" max="21" width="10.140625" customWidth="1"/>
    <col min="22" max="22" width="10.42578125" customWidth="1"/>
    <col min="23" max="23" width="12" customWidth="1"/>
    <col min="24" max="25" width="12.7109375" customWidth="1"/>
    <col min="26" max="26" width="13" customWidth="1"/>
    <col min="27" max="27" width="19" customWidth="1"/>
  </cols>
  <sheetData>
    <row r="1" spans="1:27" x14ac:dyDescent="0.25">
      <c r="Q1" s="1"/>
      <c r="R1" s="1"/>
      <c r="S1" s="1"/>
      <c r="T1" s="1"/>
      <c r="U1" s="1"/>
      <c r="V1" s="1"/>
      <c r="W1" s="1"/>
      <c r="X1" s="1"/>
      <c r="Z1" s="1"/>
      <c r="AA1" s="1"/>
    </row>
    <row r="2" spans="1:27" x14ac:dyDescent="0.25">
      <c r="Q2" s="1"/>
      <c r="R2" s="1"/>
      <c r="S2" s="1"/>
      <c r="T2" s="1"/>
      <c r="U2" s="1"/>
      <c r="V2" s="1"/>
      <c r="W2" s="1"/>
      <c r="X2" s="1"/>
      <c r="Z2" s="2"/>
      <c r="AA2" s="2"/>
    </row>
    <row r="3" spans="1:27" ht="87.75" customHeight="1" x14ac:dyDescent="0.25">
      <c r="A3" s="1"/>
      <c r="B3" s="3" t="s">
        <v>0</v>
      </c>
      <c r="C3" s="4" t="s">
        <v>1</v>
      </c>
      <c r="D3" s="4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6" t="s">
        <v>10</v>
      </c>
      <c r="M3" s="7" t="s">
        <v>11</v>
      </c>
      <c r="N3" s="5" t="s">
        <v>12</v>
      </c>
      <c r="O3" s="5" t="s">
        <v>13</v>
      </c>
      <c r="P3" s="8" t="s">
        <v>14</v>
      </c>
      <c r="Q3" s="5" t="s">
        <v>15</v>
      </c>
      <c r="R3" s="5" t="s">
        <v>16</v>
      </c>
      <c r="S3" s="4" t="s">
        <v>17</v>
      </c>
      <c r="T3" s="9" t="s">
        <v>18</v>
      </c>
      <c r="U3" s="10" t="s">
        <v>19</v>
      </c>
      <c r="V3" s="11" t="s">
        <v>20</v>
      </c>
      <c r="W3" s="11" t="s">
        <v>21</v>
      </c>
      <c r="X3" s="12" t="s">
        <v>22</v>
      </c>
      <c r="Y3" s="12" t="s">
        <v>23</v>
      </c>
      <c r="Z3" s="12" t="s">
        <v>24</v>
      </c>
      <c r="AA3" s="12" t="s">
        <v>25</v>
      </c>
    </row>
    <row r="4" spans="1:27" x14ac:dyDescent="0.25">
      <c r="B4" s="71">
        <v>1</v>
      </c>
      <c r="C4" s="74" t="s">
        <v>26</v>
      </c>
      <c r="D4" s="13" t="s">
        <v>27</v>
      </c>
      <c r="E4" s="14" t="s">
        <v>28</v>
      </c>
      <c r="F4" s="15">
        <v>89</v>
      </c>
      <c r="G4" s="15">
        <v>84.39</v>
      </c>
      <c r="H4" s="15">
        <f t="shared" ref="H4:H12" si="0">F4*G4</f>
        <v>7510.71</v>
      </c>
      <c r="I4" s="16">
        <f t="shared" ref="I4:I12" si="1">H4/$H$13</f>
        <v>0.4159850432344005</v>
      </c>
      <c r="J4" s="15">
        <f t="shared" ref="J4:J12" si="2">I4*$J$13</f>
        <v>2672.8536573965876</v>
      </c>
      <c r="K4" s="15">
        <f t="shared" ref="K4:K12" si="3">I4*$K$13</f>
        <v>249.59102594064029</v>
      </c>
      <c r="L4" s="17">
        <f t="shared" ref="L4:L12" si="4">H4+J4+K4</f>
        <v>10433.154683337229</v>
      </c>
      <c r="M4" s="18">
        <v>45906</v>
      </c>
      <c r="N4" s="15">
        <v>13000</v>
      </c>
      <c r="O4" s="15">
        <f t="shared" ref="O4:O13" si="5">N4-L4</f>
        <v>2566.8453166627714</v>
      </c>
      <c r="P4" s="19">
        <f t="shared" ref="P4:P12" si="6">O4/N4</f>
        <v>0.19744963974329011</v>
      </c>
      <c r="Q4" s="20" t="s">
        <v>29</v>
      </c>
      <c r="R4" s="21" t="e">
        <f t="shared" ref="R4:R12" si="7">Q4-M4</f>
        <v>#VALUE!</v>
      </c>
      <c r="S4" s="13" t="s">
        <v>30</v>
      </c>
      <c r="T4" s="77" t="s">
        <v>31</v>
      </c>
      <c r="U4" s="22">
        <v>45921</v>
      </c>
      <c r="V4" s="74" t="s">
        <v>32</v>
      </c>
      <c r="W4" s="74" t="s">
        <v>33</v>
      </c>
      <c r="X4" s="80" t="s">
        <v>34</v>
      </c>
      <c r="Y4" s="83">
        <v>45929</v>
      </c>
      <c r="Z4" s="80" t="s">
        <v>35</v>
      </c>
      <c r="AA4" s="80" t="s">
        <v>36</v>
      </c>
    </row>
    <row r="5" spans="1:27" x14ac:dyDescent="0.25">
      <c r="B5" s="72"/>
      <c r="C5" s="75"/>
      <c r="D5" t="s">
        <v>27</v>
      </c>
      <c r="E5" s="23" t="s">
        <v>28</v>
      </c>
      <c r="F5" s="24">
        <v>89</v>
      </c>
      <c r="G5" s="24">
        <v>84.39</v>
      </c>
      <c r="H5" s="24">
        <f t="shared" si="0"/>
        <v>7510.71</v>
      </c>
      <c r="I5" s="25">
        <f t="shared" si="1"/>
        <v>0.4159850432344005</v>
      </c>
      <c r="J5" s="24">
        <f t="shared" si="2"/>
        <v>2672.8536573965876</v>
      </c>
      <c r="K5" s="24">
        <f t="shared" si="3"/>
        <v>249.59102594064029</v>
      </c>
      <c r="L5" s="26">
        <f t="shared" si="4"/>
        <v>10433.154683337229</v>
      </c>
      <c r="M5" s="27">
        <v>45906</v>
      </c>
      <c r="N5" s="24">
        <v>13000</v>
      </c>
      <c r="O5" s="24">
        <f t="shared" si="5"/>
        <v>2566.8453166627714</v>
      </c>
      <c r="P5" s="28">
        <f t="shared" si="6"/>
        <v>0.19744963974329011</v>
      </c>
      <c r="Q5" s="29" t="s">
        <v>29</v>
      </c>
      <c r="R5" s="30" t="e">
        <f t="shared" si="7"/>
        <v>#VALUE!</v>
      </c>
      <c r="S5" s="13" t="s">
        <v>30</v>
      </c>
      <c r="T5" s="78"/>
      <c r="U5" s="22">
        <v>45921</v>
      </c>
      <c r="V5" s="75"/>
      <c r="W5" s="75"/>
      <c r="X5" s="81"/>
      <c r="Y5" s="84"/>
      <c r="Z5" s="84"/>
      <c r="AA5" s="84"/>
    </row>
    <row r="6" spans="1:27" x14ac:dyDescent="0.25">
      <c r="B6" s="72"/>
      <c r="C6" s="75"/>
      <c r="D6" t="s">
        <v>37</v>
      </c>
      <c r="E6" s="23" t="s">
        <v>28</v>
      </c>
      <c r="F6" s="24">
        <v>5.5</v>
      </c>
      <c r="G6" s="24">
        <v>84.39</v>
      </c>
      <c r="H6" s="24">
        <f t="shared" si="0"/>
        <v>464.14499999999998</v>
      </c>
      <c r="I6" s="25">
        <f t="shared" si="1"/>
        <v>2.5706940874035984E-2</v>
      </c>
      <c r="J6" s="24">
        <f t="shared" si="2"/>
        <v>165.17634961439583</v>
      </c>
      <c r="K6" s="24">
        <f t="shared" si="3"/>
        <v>15.42416452442159</v>
      </c>
      <c r="L6" s="26">
        <f t="shared" si="4"/>
        <v>644.74551413881738</v>
      </c>
      <c r="M6" s="27">
        <v>45906</v>
      </c>
      <c r="N6" s="24">
        <v>1000</v>
      </c>
      <c r="O6" s="24">
        <f t="shared" si="5"/>
        <v>355.25448586118262</v>
      </c>
      <c r="P6" s="28">
        <f t="shared" si="6"/>
        <v>0.35525448586118263</v>
      </c>
      <c r="Q6" s="29" t="s">
        <v>29</v>
      </c>
      <c r="R6" s="30" t="e">
        <f t="shared" si="7"/>
        <v>#VALUE!</v>
      </c>
      <c r="S6" s="13" t="s">
        <v>30</v>
      </c>
      <c r="T6" s="78"/>
      <c r="U6" s="22">
        <v>45921</v>
      </c>
      <c r="V6" s="75"/>
      <c r="W6" s="75"/>
      <c r="X6" s="81"/>
      <c r="Y6" s="84"/>
      <c r="Z6" s="84"/>
      <c r="AA6" s="84"/>
    </row>
    <row r="7" spans="1:27" x14ac:dyDescent="0.25">
      <c r="B7" s="72"/>
      <c r="C7" s="75"/>
      <c r="D7" t="s">
        <v>37</v>
      </c>
      <c r="E7" s="23" t="s">
        <v>28</v>
      </c>
      <c r="F7" s="24">
        <v>5.5</v>
      </c>
      <c r="G7" s="24">
        <v>84.39</v>
      </c>
      <c r="H7" s="24">
        <f t="shared" si="0"/>
        <v>464.14499999999998</v>
      </c>
      <c r="I7" s="25">
        <f t="shared" si="1"/>
        <v>2.5706940874035984E-2</v>
      </c>
      <c r="J7" s="24">
        <f t="shared" si="2"/>
        <v>165.17634961439583</v>
      </c>
      <c r="K7" s="24">
        <f t="shared" si="3"/>
        <v>15.42416452442159</v>
      </c>
      <c r="L7" s="26">
        <f t="shared" si="4"/>
        <v>644.74551413881738</v>
      </c>
      <c r="M7" s="27">
        <v>45906</v>
      </c>
      <c r="N7" s="24">
        <v>1000</v>
      </c>
      <c r="O7" s="24">
        <f t="shared" si="5"/>
        <v>355.25448586118262</v>
      </c>
      <c r="P7" s="28">
        <f t="shared" si="6"/>
        <v>0.35525448586118263</v>
      </c>
      <c r="Q7" s="29" t="s">
        <v>29</v>
      </c>
      <c r="R7" s="30" t="e">
        <f t="shared" si="7"/>
        <v>#VALUE!</v>
      </c>
      <c r="S7" s="13" t="s">
        <v>30</v>
      </c>
      <c r="T7" s="78"/>
      <c r="U7" s="22">
        <v>45921</v>
      </c>
      <c r="V7" s="75"/>
      <c r="W7" s="75"/>
      <c r="X7" s="81"/>
      <c r="Y7" s="84"/>
      <c r="Z7" s="84"/>
      <c r="AA7" s="84"/>
    </row>
    <row r="8" spans="1:27" x14ac:dyDescent="0.25">
      <c r="B8" s="72"/>
      <c r="C8" s="75"/>
      <c r="D8" t="s">
        <v>38</v>
      </c>
      <c r="E8" s="23" t="s">
        <v>28</v>
      </c>
      <c r="F8" s="24">
        <v>4.99</v>
      </c>
      <c r="G8" s="24">
        <v>84.39</v>
      </c>
      <c r="H8" s="24">
        <f t="shared" si="0"/>
        <v>421.10610000000003</v>
      </c>
      <c r="I8" s="25">
        <f t="shared" si="1"/>
        <v>2.3323206356625378E-2</v>
      </c>
      <c r="J8" s="24">
        <f t="shared" si="2"/>
        <v>149.85999719560644</v>
      </c>
      <c r="K8" s="24">
        <f t="shared" si="3"/>
        <v>13.993923813975227</v>
      </c>
      <c r="L8" s="26">
        <f t="shared" si="4"/>
        <v>584.96002100958174</v>
      </c>
      <c r="M8" s="27">
        <v>45906</v>
      </c>
      <c r="N8" s="24">
        <v>750</v>
      </c>
      <c r="O8" s="24">
        <f t="shared" si="5"/>
        <v>165.03997899041826</v>
      </c>
      <c r="P8" s="28">
        <f t="shared" si="6"/>
        <v>0.2200533053205577</v>
      </c>
      <c r="Q8" s="29" t="s">
        <v>29</v>
      </c>
      <c r="R8" s="30" t="e">
        <f t="shared" si="7"/>
        <v>#VALUE!</v>
      </c>
      <c r="S8" s="13" t="s">
        <v>30</v>
      </c>
      <c r="T8" s="78"/>
      <c r="U8" s="22">
        <v>45921</v>
      </c>
      <c r="V8" s="75"/>
      <c r="W8" s="75"/>
      <c r="X8" s="81"/>
      <c r="Y8" s="84"/>
      <c r="Z8" s="84"/>
      <c r="AA8" s="84"/>
    </row>
    <row r="9" spans="1:27" x14ac:dyDescent="0.25">
      <c r="B9" s="72"/>
      <c r="C9" s="75"/>
      <c r="D9" t="s">
        <v>38</v>
      </c>
      <c r="E9" s="23" t="s">
        <v>28</v>
      </c>
      <c r="F9" s="24">
        <v>4.99</v>
      </c>
      <c r="G9" s="24">
        <v>84.39</v>
      </c>
      <c r="H9" s="24">
        <f t="shared" si="0"/>
        <v>421.10610000000003</v>
      </c>
      <c r="I9" s="25">
        <f t="shared" si="1"/>
        <v>2.3323206356625378E-2</v>
      </c>
      <c r="J9" s="24">
        <f t="shared" si="2"/>
        <v>149.85999719560644</v>
      </c>
      <c r="K9" s="24">
        <f t="shared" si="3"/>
        <v>13.993923813975227</v>
      </c>
      <c r="L9" s="26">
        <f t="shared" si="4"/>
        <v>584.96002100958174</v>
      </c>
      <c r="M9" s="27">
        <v>45906</v>
      </c>
      <c r="N9" s="24">
        <v>750</v>
      </c>
      <c r="O9" s="24">
        <f t="shared" si="5"/>
        <v>165.03997899041826</v>
      </c>
      <c r="P9" s="28">
        <f t="shared" si="6"/>
        <v>0.2200533053205577</v>
      </c>
      <c r="Q9" s="29" t="s">
        <v>29</v>
      </c>
      <c r="R9" s="30" t="e">
        <f t="shared" si="7"/>
        <v>#VALUE!</v>
      </c>
      <c r="S9" s="13" t="s">
        <v>30</v>
      </c>
      <c r="T9" s="78"/>
      <c r="U9" s="22">
        <v>45921</v>
      </c>
      <c r="V9" s="75"/>
      <c r="W9" s="75"/>
      <c r="X9" s="81"/>
      <c r="Y9" s="84"/>
      <c r="Z9" s="84"/>
      <c r="AA9" s="84"/>
    </row>
    <row r="10" spans="1:27" x14ac:dyDescent="0.25">
      <c r="B10" s="72"/>
      <c r="C10" s="75"/>
      <c r="D10" t="s">
        <v>38</v>
      </c>
      <c r="E10" s="23" t="s">
        <v>28</v>
      </c>
      <c r="F10" s="24">
        <v>4.99</v>
      </c>
      <c r="G10" s="24">
        <v>84.39</v>
      </c>
      <c r="H10" s="24">
        <f t="shared" si="0"/>
        <v>421.10610000000003</v>
      </c>
      <c r="I10" s="25">
        <f t="shared" si="1"/>
        <v>2.3323206356625378E-2</v>
      </c>
      <c r="J10" s="24">
        <f t="shared" si="2"/>
        <v>149.85999719560644</v>
      </c>
      <c r="K10" s="24">
        <f t="shared" si="3"/>
        <v>13.993923813975227</v>
      </c>
      <c r="L10" s="26">
        <f t="shared" si="4"/>
        <v>584.96002100958174</v>
      </c>
      <c r="M10" s="27">
        <v>45906</v>
      </c>
      <c r="N10" s="24">
        <v>750</v>
      </c>
      <c r="O10" s="24">
        <f t="shared" si="5"/>
        <v>165.03997899041826</v>
      </c>
      <c r="P10" s="28">
        <f t="shared" si="6"/>
        <v>0.2200533053205577</v>
      </c>
      <c r="Q10" s="29" t="s">
        <v>29</v>
      </c>
      <c r="R10" s="30" t="e">
        <f t="shared" si="7"/>
        <v>#VALUE!</v>
      </c>
      <c r="S10" s="13" t="s">
        <v>30</v>
      </c>
      <c r="T10" s="78"/>
      <c r="U10" s="22">
        <v>45921</v>
      </c>
      <c r="V10" s="75"/>
      <c r="W10" s="75"/>
      <c r="X10" s="81"/>
      <c r="Y10" s="84"/>
      <c r="Z10" s="84"/>
      <c r="AA10" s="84"/>
    </row>
    <row r="11" spans="1:27" x14ac:dyDescent="0.25">
      <c r="B11" s="72"/>
      <c r="C11" s="75"/>
      <c r="D11" t="s">
        <v>38</v>
      </c>
      <c r="E11" s="23" t="s">
        <v>28</v>
      </c>
      <c r="F11" s="24">
        <v>4.99</v>
      </c>
      <c r="G11" s="24">
        <v>84.39</v>
      </c>
      <c r="H11" s="24">
        <f t="shared" si="0"/>
        <v>421.10610000000003</v>
      </c>
      <c r="I11" s="25">
        <f t="shared" si="1"/>
        <v>2.3323206356625378E-2</v>
      </c>
      <c r="J11" s="24">
        <f t="shared" si="2"/>
        <v>149.85999719560644</v>
      </c>
      <c r="K11" s="24">
        <f t="shared" si="3"/>
        <v>13.993923813975227</v>
      </c>
      <c r="L11" s="26">
        <f t="shared" si="4"/>
        <v>584.96002100958174</v>
      </c>
      <c r="M11" s="27">
        <v>45906</v>
      </c>
      <c r="N11" s="24">
        <v>750</v>
      </c>
      <c r="O11" s="24">
        <f t="shared" si="5"/>
        <v>165.03997899041826</v>
      </c>
      <c r="P11" s="28">
        <f t="shared" si="6"/>
        <v>0.2200533053205577</v>
      </c>
      <c r="Q11" s="29" t="s">
        <v>29</v>
      </c>
      <c r="R11" s="30" t="e">
        <f t="shared" si="7"/>
        <v>#VALUE!</v>
      </c>
      <c r="S11" s="13" t="s">
        <v>30</v>
      </c>
      <c r="T11" s="78"/>
      <c r="U11" s="22">
        <v>45921</v>
      </c>
      <c r="V11" s="75"/>
      <c r="W11" s="75"/>
      <c r="X11" s="81"/>
      <c r="Y11" s="84"/>
      <c r="Z11" s="84"/>
      <c r="AA11" s="84"/>
    </row>
    <row r="12" spans="1:27" x14ac:dyDescent="0.25">
      <c r="B12" s="72"/>
      <c r="C12" s="75"/>
      <c r="D12" t="s">
        <v>38</v>
      </c>
      <c r="E12" s="23" t="s">
        <v>28</v>
      </c>
      <c r="F12" s="24">
        <v>4.99</v>
      </c>
      <c r="G12" s="24">
        <v>84.39</v>
      </c>
      <c r="H12" s="24">
        <f t="shared" si="0"/>
        <v>421.10610000000003</v>
      </c>
      <c r="I12" s="25">
        <f t="shared" si="1"/>
        <v>2.3323206356625378E-2</v>
      </c>
      <c r="J12" s="24">
        <f t="shared" si="2"/>
        <v>149.85999719560644</v>
      </c>
      <c r="K12" s="24">
        <f t="shared" si="3"/>
        <v>13.993923813975227</v>
      </c>
      <c r="L12" s="26">
        <f t="shared" si="4"/>
        <v>584.96002100958174</v>
      </c>
      <c r="M12" s="27">
        <v>45906</v>
      </c>
      <c r="N12" s="24">
        <v>750</v>
      </c>
      <c r="O12" s="24">
        <f t="shared" si="5"/>
        <v>165.03997899041826</v>
      </c>
      <c r="P12" s="28">
        <f t="shared" si="6"/>
        <v>0.2200533053205577</v>
      </c>
      <c r="Q12" s="29" t="s">
        <v>29</v>
      </c>
      <c r="R12" s="30" t="e">
        <f t="shared" si="7"/>
        <v>#VALUE!</v>
      </c>
      <c r="S12" s="13" t="s">
        <v>30</v>
      </c>
      <c r="T12" s="78"/>
      <c r="U12" s="22">
        <v>45921</v>
      </c>
      <c r="V12" s="75"/>
      <c r="W12" s="75"/>
      <c r="X12" s="81"/>
      <c r="Y12" s="84"/>
      <c r="Z12" s="84"/>
      <c r="AA12" s="84"/>
    </row>
    <row r="13" spans="1:27" x14ac:dyDescent="0.25">
      <c r="B13" s="73"/>
      <c r="C13" s="76"/>
      <c r="D13" s="2"/>
      <c r="E13" s="2"/>
      <c r="F13" s="31">
        <f>SUM(F4:F12)</f>
        <v>213.95000000000005</v>
      </c>
      <c r="G13" s="32"/>
      <c r="H13" s="31">
        <f>SUM(H4:H12)</f>
        <v>18055.240500000004</v>
      </c>
      <c r="I13" s="33">
        <f>SUM(I4:I12)</f>
        <v>0.99999999999999967</v>
      </c>
      <c r="J13" s="31">
        <v>6425.36</v>
      </c>
      <c r="K13" s="31">
        <v>600</v>
      </c>
      <c r="L13" s="34">
        <f>SUM(L4:L12)</f>
        <v>25080.600499999997</v>
      </c>
      <c r="M13" s="35"/>
      <c r="N13" s="31">
        <f>SUM(N4:N12)</f>
        <v>31750</v>
      </c>
      <c r="O13" s="31">
        <f t="shared" si="5"/>
        <v>6669.3995000000032</v>
      </c>
      <c r="P13" s="36">
        <f>AVERAGE(P4:P12)</f>
        <v>0.24507497531241493</v>
      </c>
      <c r="Q13" s="32"/>
      <c r="R13" s="32"/>
      <c r="S13" s="2"/>
      <c r="T13" s="79"/>
      <c r="U13" s="2"/>
      <c r="V13" s="76"/>
      <c r="W13" s="76"/>
      <c r="X13" s="82"/>
      <c r="Y13" s="85"/>
      <c r="Z13" s="85"/>
      <c r="AA13" s="85"/>
    </row>
    <row r="14" spans="1:27" x14ac:dyDescent="0.25">
      <c r="B14" s="71">
        <v>2</v>
      </c>
      <c r="C14" s="86" t="s">
        <v>29</v>
      </c>
      <c r="D14" t="s">
        <v>27</v>
      </c>
      <c r="E14" s="23" t="s">
        <v>28</v>
      </c>
      <c r="F14" s="24">
        <v>89</v>
      </c>
      <c r="G14" s="24">
        <v>85.98</v>
      </c>
      <c r="H14" s="24">
        <f t="shared" ref="H14:H23" si="8">F14*G14</f>
        <v>7652.22</v>
      </c>
      <c r="I14" s="25">
        <f t="shared" ref="I14:I23" si="9">H14/$H$24</f>
        <v>0.40825688073394489</v>
      </c>
      <c r="J14" s="24">
        <f t="shared" ref="J14:J23" si="10">I14*$J$24</f>
        <v>1224.7706422018348</v>
      </c>
      <c r="K14" s="24">
        <f t="shared" ref="K14:K23" si="11">I14*$K$24</f>
        <v>244.95412844036693</v>
      </c>
      <c r="L14" s="26">
        <f t="shared" ref="L14:L23" si="12">H14+J14+K14</f>
        <v>9121.9447706422034</v>
      </c>
      <c r="M14" s="37">
        <v>45921</v>
      </c>
      <c r="N14" s="24">
        <v>13500</v>
      </c>
      <c r="O14" s="24">
        <f t="shared" ref="O14:O24" si="13">N14-L14</f>
        <v>4378.0552293577966</v>
      </c>
      <c r="P14" s="28">
        <f t="shared" ref="P14:P23" si="14">O14/N14</f>
        <v>0.32430038735983679</v>
      </c>
      <c r="Q14" s="38" t="s">
        <v>29</v>
      </c>
      <c r="R14" s="30" t="e">
        <f t="shared" ref="R14:R23" si="15">Q14-M14</f>
        <v>#VALUE!</v>
      </c>
      <c r="S14" s="1" t="s">
        <v>39</v>
      </c>
      <c r="T14" s="88" t="s">
        <v>40</v>
      </c>
      <c r="V14" s="75" t="s">
        <v>41</v>
      </c>
      <c r="W14" s="75" t="s">
        <v>33</v>
      </c>
      <c r="X14" s="80" t="s">
        <v>34</v>
      </c>
      <c r="Y14" s="91" t="s">
        <v>29</v>
      </c>
      <c r="Z14" s="94" t="s">
        <v>29</v>
      </c>
      <c r="AA14" s="94" t="s">
        <v>29</v>
      </c>
    </row>
    <row r="15" spans="1:27" x14ac:dyDescent="0.25">
      <c r="B15" s="72"/>
      <c r="C15" s="86"/>
      <c r="D15" s="39" t="s">
        <v>27</v>
      </c>
      <c r="E15" s="23" t="s">
        <v>28</v>
      </c>
      <c r="F15" s="24">
        <v>89</v>
      </c>
      <c r="G15" s="24">
        <v>85.98</v>
      </c>
      <c r="H15" s="24">
        <f t="shared" si="8"/>
        <v>7652.22</v>
      </c>
      <c r="I15" s="25">
        <f t="shared" si="9"/>
        <v>0.40825688073394489</v>
      </c>
      <c r="J15" s="24">
        <f t="shared" si="10"/>
        <v>1224.7706422018348</v>
      </c>
      <c r="K15" s="24">
        <f t="shared" si="11"/>
        <v>244.95412844036693</v>
      </c>
      <c r="L15" s="26">
        <f t="shared" si="12"/>
        <v>9121.9447706422034</v>
      </c>
      <c r="M15" s="37">
        <v>45921</v>
      </c>
      <c r="N15" s="24">
        <v>13500</v>
      </c>
      <c r="O15" s="24">
        <f t="shared" si="13"/>
        <v>4378.0552293577966</v>
      </c>
      <c r="P15" s="28">
        <f t="shared" si="14"/>
        <v>0.32430038735983679</v>
      </c>
      <c r="Q15" s="38" t="s">
        <v>29</v>
      </c>
      <c r="R15" s="30" t="e">
        <f t="shared" si="15"/>
        <v>#VALUE!</v>
      </c>
      <c r="S15" t="s">
        <v>39</v>
      </c>
      <c r="T15" s="88"/>
      <c r="V15" s="75"/>
      <c r="W15" s="75"/>
      <c r="X15" s="90"/>
      <c r="Y15" s="92"/>
      <c r="Z15" s="92"/>
      <c r="AA15" s="92"/>
    </row>
    <row r="16" spans="1:27" x14ac:dyDescent="0.25">
      <c r="B16" s="72"/>
      <c r="C16" s="86"/>
      <c r="D16" s="40" t="s">
        <v>37</v>
      </c>
      <c r="E16" s="23" t="s">
        <v>28</v>
      </c>
      <c r="F16" s="24">
        <v>5.5</v>
      </c>
      <c r="G16" s="24">
        <v>85.98</v>
      </c>
      <c r="H16" s="24">
        <f t="shared" si="8"/>
        <v>472.89000000000004</v>
      </c>
      <c r="I16" s="25">
        <f t="shared" si="9"/>
        <v>2.5229357798165136E-2</v>
      </c>
      <c r="J16" s="24">
        <f t="shared" si="10"/>
        <v>75.688073394495405</v>
      </c>
      <c r="K16" s="24">
        <f t="shared" si="11"/>
        <v>15.137614678899082</v>
      </c>
      <c r="L16" s="26">
        <f t="shared" si="12"/>
        <v>563.71568807339463</v>
      </c>
      <c r="M16" s="37">
        <v>45921</v>
      </c>
      <c r="N16" s="24">
        <v>1000</v>
      </c>
      <c r="O16" s="24">
        <f t="shared" si="13"/>
        <v>436.28431192660537</v>
      </c>
      <c r="P16" s="28">
        <f t="shared" si="14"/>
        <v>0.43628431192660538</v>
      </c>
      <c r="Q16" s="38" t="s">
        <v>29</v>
      </c>
      <c r="R16" s="30" t="e">
        <f t="shared" si="15"/>
        <v>#VALUE!</v>
      </c>
      <c r="S16" t="s">
        <v>39</v>
      </c>
      <c r="T16" s="88"/>
      <c r="V16" s="75"/>
      <c r="W16" s="75"/>
      <c r="X16" s="90"/>
      <c r="Y16" s="92"/>
      <c r="Z16" s="92"/>
      <c r="AA16" s="92"/>
    </row>
    <row r="17" spans="2:27" x14ac:dyDescent="0.25">
      <c r="B17" s="72"/>
      <c r="C17" s="86"/>
      <c r="D17" s="40" t="s">
        <v>37</v>
      </c>
      <c r="E17" s="23" t="s">
        <v>28</v>
      </c>
      <c r="F17" s="24">
        <v>5.5</v>
      </c>
      <c r="G17" s="24">
        <v>85.98</v>
      </c>
      <c r="H17" s="24">
        <f t="shared" si="8"/>
        <v>472.89000000000004</v>
      </c>
      <c r="I17" s="25">
        <f t="shared" si="9"/>
        <v>2.5229357798165136E-2</v>
      </c>
      <c r="J17" s="24">
        <f t="shared" si="10"/>
        <v>75.688073394495405</v>
      </c>
      <c r="K17" s="24">
        <f t="shared" si="11"/>
        <v>15.137614678899082</v>
      </c>
      <c r="L17" s="26">
        <f t="shared" si="12"/>
        <v>563.71568807339463</v>
      </c>
      <c r="M17" s="37">
        <v>45921</v>
      </c>
      <c r="N17" s="24">
        <v>1000</v>
      </c>
      <c r="O17" s="24">
        <f t="shared" si="13"/>
        <v>436.28431192660537</v>
      </c>
      <c r="P17" s="28">
        <f t="shared" si="14"/>
        <v>0.43628431192660538</v>
      </c>
      <c r="Q17" s="38" t="s">
        <v>29</v>
      </c>
      <c r="R17" s="30" t="e">
        <f t="shared" si="15"/>
        <v>#VALUE!</v>
      </c>
      <c r="S17" t="s">
        <v>39</v>
      </c>
      <c r="T17" s="88"/>
      <c r="V17" s="75"/>
      <c r="W17" s="75"/>
      <c r="X17" s="90"/>
      <c r="Y17" s="92"/>
      <c r="Z17" s="92"/>
      <c r="AA17" s="92"/>
    </row>
    <row r="18" spans="2:27" x14ac:dyDescent="0.25">
      <c r="B18" s="72"/>
      <c r="C18" s="86"/>
      <c r="D18" s="40" t="s">
        <v>42</v>
      </c>
      <c r="E18" s="23" t="s">
        <v>28</v>
      </c>
      <c r="F18" s="24">
        <v>5</v>
      </c>
      <c r="G18" s="24">
        <v>85.98</v>
      </c>
      <c r="H18" s="24">
        <f t="shared" si="8"/>
        <v>429.90000000000003</v>
      </c>
      <c r="I18" s="25">
        <f t="shared" si="9"/>
        <v>2.2935779816513759E-2</v>
      </c>
      <c r="J18" s="24">
        <f t="shared" si="10"/>
        <v>68.807339449541274</v>
      </c>
      <c r="K18" s="24">
        <f t="shared" si="11"/>
        <v>13.761467889908255</v>
      </c>
      <c r="L18" s="26">
        <f t="shared" si="12"/>
        <v>512.46880733944954</v>
      </c>
      <c r="M18" s="37">
        <v>45921</v>
      </c>
      <c r="N18" s="24">
        <v>740</v>
      </c>
      <c r="O18" s="24">
        <f t="shared" si="13"/>
        <v>227.53119266055046</v>
      </c>
      <c r="P18" s="28">
        <f t="shared" si="14"/>
        <v>0.30747458467641953</v>
      </c>
      <c r="Q18" s="38" t="s">
        <v>29</v>
      </c>
      <c r="R18" s="30" t="e">
        <f t="shared" si="15"/>
        <v>#VALUE!</v>
      </c>
      <c r="S18" t="s">
        <v>39</v>
      </c>
      <c r="T18" s="88"/>
      <c r="V18" s="75"/>
      <c r="W18" s="75"/>
      <c r="X18" s="90"/>
      <c r="Y18" s="92"/>
      <c r="Z18" s="92"/>
      <c r="AA18" s="92"/>
    </row>
    <row r="19" spans="2:27" x14ac:dyDescent="0.25">
      <c r="B19" s="72"/>
      <c r="C19" s="86"/>
      <c r="D19" s="40" t="s">
        <v>42</v>
      </c>
      <c r="E19" s="23" t="s">
        <v>28</v>
      </c>
      <c r="F19" s="24">
        <v>5</v>
      </c>
      <c r="G19" s="24">
        <v>85.98</v>
      </c>
      <c r="H19" s="24">
        <f t="shared" si="8"/>
        <v>429.90000000000003</v>
      </c>
      <c r="I19" s="25">
        <f t="shared" si="9"/>
        <v>2.2935779816513759E-2</v>
      </c>
      <c r="J19" s="24">
        <f t="shared" si="10"/>
        <v>68.807339449541274</v>
      </c>
      <c r="K19" s="24">
        <f t="shared" si="11"/>
        <v>13.761467889908255</v>
      </c>
      <c r="L19" s="26">
        <f t="shared" si="12"/>
        <v>512.46880733944954</v>
      </c>
      <c r="M19" s="37">
        <v>45921</v>
      </c>
      <c r="N19" s="24">
        <v>740</v>
      </c>
      <c r="O19" s="24">
        <f t="shared" si="13"/>
        <v>227.53119266055046</v>
      </c>
      <c r="P19" s="28">
        <f t="shared" si="14"/>
        <v>0.30747458467641953</v>
      </c>
      <c r="Q19" s="38" t="s">
        <v>29</v>
      </c>
      <c r="R19" s="30" t="e">
        <f t="shared" si="15"/>
        <v>#VALUE!</v>
      </c>
      <c r="S19" t="s">
        <v>39</v>
      </c>
      <c r="T19" s="88"/>
      <c r="V19" s="75"/>
      <c r="W19" s="75"/>
      <c r="X19" s="90"/>
      <c r="Y19" s="92"/>
      <c r="Z19" s="92"/>
      <c r="AA19" s="92"/>
    </row>
    <row r="20" spans="2:27" x14ac:dyDescent="0.25">
      <c r="B20" s="72"/>
      <c r="C20" s="86"/>
      <c r="D20" s="40" t="s">
        <v>42</v>
      </c>
      <c r="E20" s="23" t="s">
        <v>28</v>
      </c>
      <c r="F20" s="24">
        <v>5</v>
      </c>
      <c r="G20" s="24">
        <v>85.98</v>
      </c>
      <c r="H20" s="24">
        <f t="shared" si="8"/>
        <v>429.90000000000003</v>
      </c>
      <c r="I20" s="25">
        <f t="shared" si="9"/>
        <v>2.2935779816513759E-2</v>
      </c>
      <c r="J20" s="24">
        <f t="shared" si="10"/>
        <v>68.807339449541274</v>
      </c>
      <c r="K20" s="24">
        <f t="shared" si="11"/>
        <v>13.761467889908255</v>
      </c>
      <c r="L20" s="26">
        <f t="shared" si="12"/>
        <v>512.46880733944954</v>
      </c>
      <c r="M20" s="37">
        <v>45921</v>
      </c>
      <c r="N20" s="24">
        <v>740</v>
      </c>
      <c r="O20" s="24">
        <f t="shared" si="13"/>
        <v>227.53119266055046</v>
      </c>
      <c r="P20" s="28">
        <f t="shared" si="14"/>
        <v>0.30747458467641953</v>
      </c>
      <c r="Q20" s="38" t="s">
        <v>29</v>
      </c>
      <c r="R20" s="30" t="e">
        <f t="shared" si="15"/>
        <v>#VALUE!</v>
      </c>
      <c r="S20" t="s">
        <v>39</v>
      </c>
      <c r="T20" s="88"/>
      <c r="V20" s="75"/>
      <c r="W20" s="75"/>
      <c r="X20" s="90"/>
      <c r="Y20" s="92"/>
      <c r="Z20" s="92"/>
      <c r="AA20" s="92"/>
    </row>
    <row r="21" spans="2:27" x14ac:dyDescent="0.25">
      <c r="B21" s="72"/>
      <c r="C21" s="86"/>
      <c r="D21" s="40" t="s">
        <v>42</v>
      </c>
      <c r="E21" s="23" t="s">
        <v>28</v>
      </c>
      <c r="F21" s="24">
        <v>5</v>
      </c>
      <c r="G21" s="24">
        <v>85.98</v>
      </c>
      <c r="H21" s="24">
        <f t="shared" si="8"/>
        <v>429.90000000000003</v>
      </c>
      <c r="I21" s="25">
        <f t="shared" si="9"/>
        <v>2.2935779816513759E-2</v>
      </c>
      <c r="J21" s="24">
        <f t="shared" si="10"/>
        <v>68.807339449541274</v>
      </c>
      <c r="K21" s="24">
        <f t="shared" si="11"/>
        <v>13.761467889908255</v>
      </c>
      <c r="L21" s="26">
        <f t="shared" si="12"/>
        <v>512.46880733944954</v>
      </c>
      <c r="M21" s="37">
        <v>45921</v>
      </c>
      <c r="N21" s="24">
        <v>740</v>
      </c>
      <c r="O21" s="24">
        <f t="shared" si="13"/>
        <v>227.53119266055046</v>
      </c>
      <c r="P21" s="28">
        <f t="shared" si="14"/>
        <v>0.30747458467641953</v>
      </c>
      <c r="Q21" s="38" t="s">
        <v>29</v>
      </c>
      <c r="R21" s="30" t="e">
        <f t="shared" si="15"/>
        <v>#VALUE!</v>
      </c>
      <c r="S21" t="s">
        <v>39</v>
      </c>
      <c r="T21" s="88"/>
      <c r="V21" s="75"/>
      <c r="W21" s="75"/>
      <c r="X21" s="90"/>
      <c r="Y21" s="92"/>
      <c r="Z21" s="92"/>
      <c r="AA21" s="92"/>
    </row>
    <row r="22" spans="2:27" x14ac:dyDescent="0.25">
      <c r="B22" s="72"/>
      <c r="C22" s="86"/>
      <c r="D22" s="40" t="s">
        <v>43</v>
      </c>
      <c r="E22" s="23" t="s">
        <v>28</v>
      </c>
      <c r="F22" s="24">
        <v>4.5</v>
      </c>
      <c r="G22" s="24">
        <v>85.98</v>
      </c>
      <c r="H22" s="24">
        <f t="shared" si="8"/>
        <v>386.91</v>
      </c>
      <c r="I22" s="25">
        <f t="shared" si="9"/>
        <v>2.0642201834862383E-2</v>
      </c>
      <c r="J22" s="24">
        <f t="shared" si="10"/>
        <v>61.926605504587151</v>
      </c>
      <c r="K22" s="24">
        <f t="shared" si="11"/>
        <v>12.38532110091743</v>
      </c>
      <c r="L22" s="26">
        <f t="shared" si="12"/>
        <v>461.22192660550462</v>
      </c>
      <c r="M22" s="37">
        <v>45921</v>
      </c>
      <c r="N22" s="24">
        <v>700</v>
      </c>
      <c r="O22" s="24">
        <f t="shared" si="13"/>
        <v>238.77807339449538</v>
      </c>
      <c r="P22" s="28">
        <f t="shared" si="14"/>
        <v>0.34111153342070766</v>
      </c>
      <c r="Q22" s="38" t="s">
        <v>29</v>
      </c>
      <c r="R22" s="30" t="e">
        <f t="shared" si="15"/>
        <v>#VALUE!</v>
      </c>
      <c r="S22" t="s">
        <v>39</v>
      </c>
      <c r="T22" s="88"/>
      <c r="V22" s="75"/>
      <c r="W22" s="75"/>
      <c r="X22" s="90"/>
      <c r="Y22" s="92"/>
      <c r="Z22" s="92"/>
      <c r="AA22" s="92"/>
    </row>
    <row r="23" spans="2:27" x14ac:dyDescent="0.25">
      <c r="B23" s="72"/>
      <c r="C23" s="86"/>
      <c r="D23" s="40" t="s">
        <v>44</v>
      </c>
      <c r="E23" s="23" t="s">
        <v>28</v>
      </c>
      <c r="F23" s="32">
        <v>4.5</v>
      </c>
      <c r="G23" s="24">
        <v>85.98</v>
      </c>
      <c r="H23" s="32">
        <f t="shared" si="8"/>
        <v>386.91</v>
      </c>
      <c r="I23" s="25">
        <f t="shared" si="9"/>
        <v>2.0642201834862383E-2</v>
      </c>
      <c r="J23" s="24">
        <f t="shared" si="10"/>
        <v>61.926605504587151</v>
      </c>
      <c r="K23" s="24">
        <f t="shared" si="11"/>
        <v>12.38532110091743</v>
      </c>
      <c r="L23" s="26">
        <f t="shared" si="12"/>
        <v>461.22192660550462</v>
      </c>
      <c r="M23" s="37">
        <v>45921</v>
      </c>
      <c r="N23" s="32">
        <v>700</v>
      </c>
      <c r="O23" s="24">
        <f t="shared" si="13"/>
        <v>238.77807339449538</v>
      </c>
      <c r="P23" s="41">
        <f t="shared" si="14"/>
        <v>0.34111153342070766</v>
      </c>
      <c r="Q23" s="38" t="s">
        <v>29</v>
      </c>
      <c r="R23" s="30" t="e">
        <f t="shared" si="15"/>
        <v>#VALUE!</v>
      </c>
      <c r="S23" t="s">
        <v>39</v>
      </c>
      <c r="T23" s="88"/>
      <c r="V23" s="75"/>
      <c r="W23" s="75"/>
      <c r="X23" s="90"/>
      <c r="Y23" s="92"/>
      <c r="Z23" s="92"/>
      <c r="AA23" s="92"/>
    </row>
    <row r="24" spans="2:27" x14ac:dyDescent="0.25">
      <c r="B24" s="73"/>
      <c r="C24" s="87"/>
      <c r="D24" s="2"/>
      <c r="E24" s="42"/>
      <c r="F24" s="31">
        <f>SUM(F14:F23)</f>
        <v>218</v>
      </c>
      <c r="G24" s="43"/>
      <c r="H24" s="31">
        <f>SUM(H14:H23)</f>
        <v>18743.640000000003</v>
      </c>
      <c r="I24" s="44">
        <f>SUM(I14:I23)</f>
        <v>0.99999999999999989</v>
      </c>
      <c r="J24" s="45">
        <v>3000</v>
      </c>
      <c r="K24" s="31">
        <v>600</v>
      </c>
      <c r="L24" s="34">
        <f>SUM(L14:L23)</f>
        <v>22343.640000000007</v>
      </c>
      <c r="M24" s="46"/>
      <c r="N24" s="31">
        <f>SUM(N14:N23)</f>
        <v>33360</v>
      </c>
      <c r="O24" s="31">
        <f t="shared" si="13"/>
        <v>11016.359999999993</v>
      </c>
      <c r="P24" s="36">
        <f>AVERAGE(P14:P23)</f>
        <v>0.34332908041199772</v>
      </c>
      <c r="Q24" s="47"/>
      <c r="R24" s="32"/>
      <c r="S24" s="2"/>
      <c r="T24" s="89"/>
      <c r="U24" s="2"/>
      <c r="V24" s="76"/>
      <c r="W24" s="76"/>
      <c r="X24" s="85"/>
      <c r="Y24" s="93"/>
      <c r="Z24" s="93"/>
      <c r="AA24" s="93"/>
    </row>
  </sheetData>
  <mergeCells count="18">
    <mergeCell ref="X4:X13"/>
    <mergeCell ref="Y4:Y13"/>
    <mergeCell ref="Z4:Z13"/>
    <mergeCell ref="AA4:AA13"/>
    <mergeCell ref="B14:B24"/>
    <mergeCell ref="C14:C24"/>
    <mergeCell ref="T14:T24"/>
    <mergeCell ref="V14:V24"/>
    <mergeCell ref="W14:W24"/>
    <mergeCell ref="X14:X24"/>
    <mergeCell ref="Y14:Y24"/>
    <mergeCell ref="Z14:Z24"/>
    <mergeCell ref="AA14:AA24"/>
    <mergeCell ref="B4:B13"/>
    <mergeCell ref="C4:C13"/>
    <mergeCell ref="T4:T13"/>
    <mergeCell ref="V4:V13"/>
    <mergeCell ref="W4:W13"/>
  </mergeCells>
  <pageMargins left="0.70078740157480324" right="0.70078740157480324" top="0.75196850393700787" bottom="0.75196850393700787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61"/>
  <sheetViews>
    <sheetView tabSelected="1" topLeftCell="A7" workbookViewId="0">
      <selection activeCell="I21" activeCellId="1" sqref="F21 I21"/>
    </sheetView>
  </sheetViews>
  <sheetFormatPr defaultRowHeight="15" x14ac:dyDescent="0.25"/>
  <cols>
    <col min="1" max="1" width="2.42578125" customWidth="1"/>
    <col min="2" max="2" width="50" customWidth="1"/>
    <col min="7" max="9" width="9.85546875" bestFit="1"/>
    <col min="10" max="10" width="11.42578125" customWidth="1"/>
    <col min="11" max="12" width="10.7109375" customWidth="1"/>
    <col min="13" max="13" width="10.28515625" bestFit="1"/>
  </cols>
  <sheetData>
    <row r="2" spans="2:14" ht="98.25" customHeight="1" x14ac:dyDescent="0.25">
      <c r="B2" s="48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9" t="s">
        <v>10</v>
      </c>
      <c r="K2" s="5" t="s">
        <v>12</v>
      </c>
      <c r="L2" s="5" t="s">
        <v>13</v>
      </c>
      <c r="M2" s="50" t="s">
        <v>14</v>
      </c>
    </row>
    <row r="3" spans="2:14" x14ac:dyDescent="0.25">
      <c r="B3" s="51" t="s">
        <v>27</v>
      </c>
      <c r="C3" s="14" t="s">
        <v>28</v>
      </c>
      <c r="D3" s="15">
        <v>89</v>
      </c>
      <c r="E3" s="15">
        <v>84.39</v>
      </c>
      <c r="F3" s="15">
        <f t="shared" ref="F3:F11" si="0">D3*$E$3</f>
        <v>7510.71</v>
      </c>
      <c r="G3" s="16">
        <f t="shared" ref="G3:G11" si="1">F3/$F$12</f>
        <v>0.4159850432344005</v>
      </c>
      <c r="H3" s="15">
        <f t="shared" ref="H3:H11" si="2">G3*$H$12</f>
        <v>2672.8536573965876</v>
      </c>
      <c r="I3" s="15">
        <f t="shared" ref="I3:I11" si="3">G3*$I$12</f>
        <v>249.59102594064029</v>
      </c>
      <c r="J3" s="17">
        <f t="shared" ref="J3:J11" si="4">F3+H3+I3</f>
        <v>10433.154683337229</v>
      </c>
      <c r="K3" s="15">
        <v>13000</v>
      </c>
      <c r="L3" s="15">
        <f t="shared" ref="L3:L12" si="5">K3-J3</f>
        <v>2566.8453166627714</v>
      </c>
      <c r="M3" s="52">
        <f t="shared" ref="M3:M11" si="6">L3/K3</f>
        <v>0.19744963974329011</v>
      </c>
    </row>
    <row r="4" spans="2:14" x14ac:dyDescent="0.25">
      <c r="B4" s="53" t="s">
        <v>27</v>
      </c>
      <c r="C4" s="23" t="s">
        <v>28</v>
      </c>
      <c r="D4" s="24">
        <v>89</v>
      </c>
      <c r="E4" s="24">
        <v>84.39</v>
      </c>
      <c r="F4" s="24">
        <f t="shared" si="0"/>
        <v>7510.71</v>
      </c>
      <c r="G4" s="25">
        <f t="shared" si="1"/>
        <v>0.4159850432344005</v>
      </c>
      <c r="H4" s="24">
        <f t="shared" si="2"/>
        <v>2672.8536573965876</v>
      </c>
      <c r="I4" s="24">
        <f t="shared" si="3"/>
        <v>249.59102594064029</v>
      </c>
      <c r="J4" s="26">
        <f t="shared" si="4"/>
        <v>10433.154683337229</v>
      </c>
      <c r="K4" s="24">
        <v>13000</v>
      </c>
      <c r="L4" s="24">
        <f t="shared" si="5"/>
        <v>2566.8453166627714</v>
      </c>
      <c r="M4" s="54">
        <f t="shared" si="6"/>
        <v>0.19744963974329011</v>
      </c>
    </row>
    <row r="5" spans="2:14" x14ac:dyDescent="0.25">
      <c r="B5" s="53" t="s">
        <v>37</v>
      </c>
      <c r="C5" s="23" t="s">
        <v>28</v>
      </c>
      <c r="D5" s="24">
        <v>5.5</v>
      </c>
      <c r="E5" s="24">
        <v>84.39</v>
      </c>
      <c r="F5" s="24">
        <f t="shared" si="0"/>
        <v>464.14499999999998</v>
      </c>
      <c r="G5" s="25">
        <f t="shared" si="1"/>
        <v>2.5706940874035984E-2</v>
      </c>
      <c r="H5" s="24">
        <f t="shared" si="2"/>
        <v>165.17634961439583</v>
      </c>
      <c r="I5" s="24">
        <f t="shared" si="3"/>
        <v>15.42416452442159</v>
      </c>
      <c r="J5" s="26">
        <f t="shared" si="4"/>
        <v>644.74551413881738</v>
      </c>
      <c r="K5" s="24">
        <v>1000</v>
      </c>
      <c r="L5" s="24">
        <f t="shared" si="5"/>
        <v>355.25448586118262</v>
      </c>
      <c r="M5" s="54">
        <f t="shared" si="6"/>
        <v>0.35525448586118263</v>
      </c>
    </row>
    <row r="6" spans="2:14" x14ac:dyDescent="0.25">
      <c r="B6" s="53" t="s">
        <v>37</v>
      </c>
      <c r="C6" s="23" t="s">
        <v>28</v>
      </c>
      <c r="D6" s="24">
        <v>5.5</v>
      </c>
      <c r="E6" s="24">
        <v>84.39</v>
      </c>
      <c r="F6" s="24">
        <f t="shared" si="0"/>
        <v>464.14499999999998</v>
      </c>
      <c r="G6" s="25">
        <f t="shared" si="1"/>
        <v>2.5706940874035984E-2</v>
      </c>
      <c r="H6" s="24">
        <f t="shared" si="2"/>
        <v>165.17634961439583</v>
      </c>
      <c r="I6" s="24">
        <f t="shared" si="3"/>
        <v>15.42416452442159</v>
      </c>
      <c r="J6" s="26">
        <f t="shared" si="4"/>
        <v>644.74551413881738</v>
      </c>
      <c r="K6" s="24">
        <v>1000</v>
      </c>
      <c r="L6" s="24">
        <f t="shared" si="5"/>
        <v>355.25448586118262</v>
      </c>
      <c r="M6" s="54">
        <f t="shared" si="6"/>
        <v>0.35525448586118263</v>
      </c>
    </row>
    <row r="7" spans="2:14" x14ac:dyDescent="0.25">
      <c r="B7" s="53" t="s">
        <v>38</v>
      </c>
      <c r="C7" s="23" t="s">
        <v>28</v>
      </c>
      <c r="D7" s="24">
        <v>4.99</v>
      </c>
      <c r="E7" s="24">
        <v>84.39</v>
      </c>
      <c r="F7" s="24">
        <f t="shared" si="0"/>
        <v>421.10610000000003</v>
      </c>
      <c r="G7" s="25">
        <f t="shared" si="1"/>
        <v>2.3323206356625378E-2</v>
      </c>
      <c r="H7" s="24">
        <f t="shared" si="2"/>
        <v>149.85999719560644</v>
      </c>
      <c r="I7" s="24">
        <f t="shared" si="3"/>
        <v>13.993923813975227</v>
      </c>
      <c r="J7" s="26">
        <f t="shared" si="4"/>
        <v>584.96002100958174</v>
      </c>
      <c r="K7" s="24">
        <v>750</v>
      </c>
      <c r="L7" s="24">
        <f t="shared" si="5"/>
        <v>165.03997899041826</v>
      </c>
      <c r="M7" s="54">
        <f t="shared" si="6"/>
        <v>0.2200533053205577</v>
      </c>
    </row>
    <row r="8" spans="2:14" x14ac:dyDescent="0.25">
      <c r="B8" s="53" t="s">
        <v>38</v>
      </c>
      <c r="C8" s="23" t="s">
        <v>28</v>
      </c>
      <c r="D8" s="24">
        <v>4.99</v>
      </c>
      <c r="E8" s="24">
        <v>84.39</v>
      </c>
      <c r="F8" s="24">
        <f t="shared" si="0"/>
        <v>421.10610000000003</v>
      </c>
      <c r="G8" s="25">
        <f t="shared" si="1"/>
        <v>2.3323206356625378E-2</v>
      </c>
      <c r="H8" s="24">
        <f t="shared" si="2"/>
        <v>149.85999719560644</v>
      </c>
      <c r="I8" s="24">
        <f t="shared" si="3"/>
        <v>13.993923813975227</v>
      </c>
      <c r="J8" s="26">
        <f t="shared" si="4"/>
        <v>584.96002100958174</v>
      </c>
      <c r="K8" s="24">
        <v>750</v>
      </c>
      <c r="L8" s="24">
        <f t="shared" si="5"/>
        <v>165.03997899041826</v>
      </c>
      <c r="M8" s="54">
        <f t="shared" si="6"/>
        <v>0.2200533053205577</v>
      </c>
    </row>
    <row r="9" spans="2:14" x14ac:dyDescent="0.25">
      <c r="B9" s="53" t="s">
        <v>38</v>
      </c>
      <c r="C9" s="23" t="s">
        <v>28</v>
      </c>
      <c r="D9" s="24">
        <v>4.99</v>
      </c>
      <c r="E9" s="24">
        <v>84.39</v>
      </c>
      <c r="F9" s="24">
        <f t="shared" si="0"/>
        <v>421.10610000000003</v>
      </c>
      <c r="G9" s="25">
        <f t="shared" si="1"/>
        <v>2.3323206356625378E-2</v>
      </c>
      <c r="H9" s="24">
        <f t="shared" si="2"/>
        <v>149.85999719560644</v>
      </c>
      <c r="I9" s="24">
        <f t="shared" si="3"/>
        <v>13.993923813975227</v>
      </c>
      <c r="J9" s="26">
        <f t="shared" si="4"/>
        <v>584.96002100958174</v>
      </c>
      <c r="K9" s="24">
        <v>750</v>
      </c>
      <c r="L9" s="24">
        <f t="shared" si="5"/>
        <v>165.03997899041826</v>
      </c>
      <c r="M9" s="54">
        <f t="shared" si="6"/>
        <v>0.2200533053205577</v>
      </c>
    </row>
    <row r="10" spans="2:14" x14ac:dyDescent="0.25">
      <c r="B10" s="53" t="s">
        <v>38</v>
      </c>
      <c r="C10" s="23" t="s">
        <v>28</v>
      </c>
      <c r="D10" s="24">
        <v>4.99</v>
      </c>
      <c r="E10" s="24">
        <v>84.39</v>
      </c>
      <c r="F10" s="24">
        <f t="shared" si="0"/>
        <v>421.10610000000003</v>
      </c>
      <c r="G10" s="25">
        <f t="shared" si="1"/>
        <v>2.3323206356625378E-2</v>
      </c>
      <c r="H10" s="24">
        <f t="shared" si="2"/>
        <v>149.85999719560644</v>
      </c>
      <c r="I10" s="24">
        <f t="shared" si="3"/>
        <v>13.993923813975227</v>
      </c>
      <c r="J10" s="26">
        <f t="shared" si="4"/>
        <v>584.96002100958174</v>
      </c>
      <c r="K10" s="24">
        <v>750</v>
      </c>
      <c r="L10" s="24">
        <f t="shared" si="5"/>
        <v>165.03997899041826</v>
      </c>
      <c r="M10" s="54">
        <f t="shared" si="6"/>
        <v>0.2200533053205577</v>
      </c>
    </row>
    <row r="11" spans="2:14" x14ac:dyDescent="0.25">
      <c r="B11" s="53" t="s">
        <v>38</v>
      </c>
      <c r="C11" s="23" t="s">
        <v>28</v>
      </c>
      <c r="D11" s="24">
        <v>4.99</v>
      </c>
      <c r="E11" s="24">
        <v>84.39</v>
      </c>
      <c r="F11" s="24">
        <f t="shared" si="0"/>
        <v>421.10610000000003</v>
      </c>
      <c r="G11" s="25">
        <f t="shared" si="1"/>
        <v>2.3323206356625378E-2</v>
      </c>
      <c r="H11" s="24">
        <f t="shared" si="2"/>
        <v>149.85999719560644</v>
      </c>
      <c r="I11" s="24">
        <f t="shared" si="3"/>
        <v>13.993923813975227</v>
      </c>
      <c r="J11" s="26">
        <f t="shared" si="4"/>
        <v>584.96002100958174</v>
      </c>
      <c r="K11" s="24">
        <v>750</v>
      </c>
      <c r="L11" s="24">
        <f t="shared" si="5"/>
        <v>165.03997899041826</v>
      </c>
      <c r="M11" s="54">
        <f t="shared" si="6"/>
        <v>0.2200533053205577</v>
      </c>
    </row>
    <row r="12" spans="2:14" x14ac:dyDescent="0.25">
      <c r="B12" s="55"/>
      <c r="C12" s="2"/>
      <c r="D12" s="31">
        <f>SUM(D3:D11)</f>
        <v>213.95000000000005</v>
      </c>
      <c r="E12" s="32"/>
      <c r="F12" s="56">
        <f>SUM(F3:F11)</f>
        <v>18055.240500000004</v>
      </c>
      <c r="G12" s="33">
        <f>SUM(G3:G11)</f>
        <v>0.99999999999999967</v>
      </c>
      <c r="H12" s="31">
        <v>6425.36</v>
      </c>
      <c r="I12" s="31">
        <v>600</v>
      </c>
      <c r="J12" s="34">
        <f>SUM(J3:J11)</f>
        <v>25080.600499999997</v>
      </c>
      <c r="K12" s="31">
        <f>SUM(K3:K11)</f>
        <v>31750</v>
      </c>
      <c r="L12" s="31">
        <f t="shared" si="5"/>
        <v>6669.3995000000032</v>
      </c>
      <c r="M12" s="36">
        <f>AVERAGE(M3:M11)</f>
        <v>0.24507497531241493</v>
      </c>
    </row>
    <row r="13" spans="2:14" x14ac:dyDescent="0.25">
      <c r="B13" s="51" t="s">
        <v>45</v>
      </c>
      <c r="C13" s="14" t="s">
        <v>28</v>
      </c>
      <c r="D13" s="15">
        <v>89</v>
      </c>
      <c r="E13" s="15">
        <v>86.18</v>
      </c>
      <c r="F13" s="15">
        <f t="shared" ref="F13:F20" si="7">D13*E13</f>
        <v>7670.02</v>
      </c>
      <c r="G13" s="16">
        <f t="shared" ref="G13:G20" si="8">F13/$F$21</f>
        <v>0.40835053911447589</v>
      </c>
      <c r="H13" s="15">
        <f t="shared" ref="H13:H20" si="9">G13*$H$21</f>
        <v>1225.0516173434276</v>
      </c>
      <c r="I13" s="15">
        <f t="shared" ref="I13:I20" si="10">G13*$I$21</f>
        <v>245.01032346868553</v>
      </c>
      <c r="J13" s="17">
        <f t="shared" ref="J13:J20" si="11">F13+H13+I13</f>
        <v>9140.0819408121133</v>
      </c>
      <c r="K13" s="15">
        <v>13500</v>
      </c>
      <c r="L13" s="15">
        <f t="shared" ref="L13:L45" si="12">K13-J13</f>
        <v>4359.9180591878867</v>
      </c>
      <c r="M13" s="52">
        <f t="shared" ref="M13:M20" si="13">L13/K13</f>
        <v>0.32295689327317678</v>
      </c>
    </row>
    <row r="14" spans="2:14" x14ac:dyDescent="0.25">
      <c r="B14" s="53" t="s">
        <v>45</v>
      </c>
      <c r="C14" s="23" t="s">
        <v>28</v>
      </c>
      <c r="D14" s="24">
        <v>89</v>
      </c>
      <c r="E14" s="15">
        <v>86.18</v>
      </c>
      <c r="F14" s="24">
        <f t="shared" si="7"/>
        <v>7670.02</v>
      </c>
      <c r="G14" s="25">
        <f t="shared" si="8"/>
        <v>0.40835053911447589</v>
      </c>
      <c r="H14" s="24">
        <f t="shared" si="9"/>
        <v>1225.0516173434276</v>
      </c>
      <c r="I14" s="24">
        <f t="shared" si="10"/>
        <v>245.01032346868553</v>
      </c>
      <c r="J14" s="26">
        <f t="shared" si="11"/>
        <v>9140.0819408121133</v>
      </c>
      <c r="K14" s="24">
        <v>13500</v>
      </c>
      <c r="L14" s="24">
        <f t="shared" si="12"/>
        <v>4359.9180591878867</v>
      </c>
      <c r="M14" s="54">
        <f t="shared" si="13"/>
        <v>0.32295689327317678</v>
      </c>
    </row>
    <row r="15" spans="2:14" x14ac:dyDescent="0.25">
      <c r="B15" s="53" t="s">
        <v>37</v>
      </c>
      <c r="C15" s="23" t="s">
        <v>28</v>
      </c>
      <c r="D15" s="24">
        <v>5.5</v>
      </c>
      <c r="E15" s="15">
        <v>86.18</v>
      </c>
      <c r="F15" s="24">
        <f t="shared" si="7"/>
        <v>473.99</v>
      </c>
      <c r="G15" s="25">
        <f t="shared" si="8"/>
        <v>2.5235145675613677E-2</v>
      </c>
      <c r="H15" s="24">
        <f t="shared" si="9"/>
        <v>75.705437026841025</v>
      </c>
      <c r="I15" s="24">
        <f t="shared" si="10"/>
        <v>15.141087405368205</v>
      </c>
      <c r="J15" s="26">
        <f t="shared" si="11"/>
        <v>564.83652443220933</v>
      </c>
      <c r="K15" s="24">
        <v>1000</v>
      </c>
      <c r="L15" s="24">
        <f t="shared" si="12"/>
        <v>435.16347556779067</v>
      </c>
      <c r="M15" s="54">
        <f t="shared" si="13"/>
        <v>0.43516347556779067</v>
      </c>
    </row>
    <row r="16" spans="2:14" x14ac:dyDescent="0.25">
      <c r="B16" s="53" t="s">
        <v>37</v>
      </c>
      <c r="C16" s="23" t="s">
        <v>28</v>
      </c>
      <c r="D16" s="24">
        <v>5.5</v>
      </c>
      <c r="E16" s="15">
        <v>86.18</v>
      </c>
      <c r="F16" s="24">
        <f t="shared" si="7"/>
        <v>473.99</v>
      </c>
      <c r="G16" s="25">
        <f t="shared" si="8"/>
        <v>2.5235145675613677E-2</v>
      </c>
      <c r="H16" s="24">
        <f t="shared" si="9"/>
        <v>75.705437026841025</v>
      </c>
      <c r="I16" s="24">
        <f t="shared" si="10"/>
        <v>15.141087405368205</v>
      </c>
      <c r="J16" s="26">
        <f t="shared" si="11"/>
        <v>564.83652443220933</v>
      </c>
      <c r="K16" s="24">
        <v>1000</v>
      </c>
      <c r="L16" s="24">
        <f t="shared" si="12"/>
        <v>435.16347556779067</v>
      </c>
      <c r="M16" s="54">
        <f t="shared" si="13"/>
        <v>0.43516347556779067</v>
      </c>
      <c r="N16" s="57" t="s">
        <v>46</v>
      </c>
    </row>
    <row r="17" spans="1:14" x14ac:dyDescent="0.25">
      <c r="B17" s="53" t="s">
        <v>47</v>
      </c>
      <c r="C17" s="23" t="s">
        <v>28</v>
      </c>
      <c r="D17" s="24">
        <v>8</v>
      </c>
      <c r="E17" s="15">
        <v>86.18</v>
      </c>
      <c r="F17" s="24">
        <f t="shared" si="7"/>
        <v>689.44</v>
      </c>
      <c r="G17" s="25">
        <f t="shared" si="8"/>
        <v>3.6705666437256264E-2</v>
      </c>
      <c r="H17" s="24">
        <f t="shared" si="9"/>
        <v>110.11699931176879</v>
      </c>
      <c r="I17" s="24">
        <f t="shared" si="10"/>
        <v>22.023399862353759</v>
      </c>
      <c r="J17" s="26">
        <f t="shared" si="11"/>
        <v>821.5803991741227</v>
      </c>
      <c r="K17" s="24">
        <v>1100</v>
      </c>
      <c r="L17" s="24">
        <f t="shared" si="12"/>
        <v>278.4196008258773</v>
      </c>
      <c r="M17" s="54">
        <f t="shared" si="13"/>
        <v>0.2531087280235248</v>
      </c>
    </row>
    <row r="18" spans="1:14" x14ac:dyDescent="0.25">
      <c r="B18" s="53" t="s">
        <v>47</v>
      </c>
      <c r="C18" s="23" t="s">
        <v>28</v>
      </c>
      <c r="D18" s="24">
        <v>8</v>
      </c>
      <c r="E18" s="15">
        <v>86.18</v>
      </c>
      <c r="F18" s="24">
        <f t="shared" si="7"/>
        <v>689.44</v>
      </c>
      <c r="G18" s="25">
        <f t="shared" si="8"/>
        <v>3.6705666437256264E-2</v>
      </c>
      <c r="H18" s="24">
        <f t="shared" si="9"/>
        <v>110.11699931176879</v>
      </c>
      <c r="I18" s="24">
        <f t="shared" si="10"/>
        <v>22.023399862353759</v>
      </c>
      <c r="J18" s="26">
        <f t="shared" si="11"/>
        <v>821.5803991741227</v>
      </c>
      <c r="K18" s="24">
        <v>1100</v>
      </c>
      <c r="L18" s="24">
        <f t="shared" si="12"/>
        <v>278.4196008258773</v>
      </c>
      <c r="M18" s="54">
        <f t="shared" si="13"/>
        <v>0.2531087280235248</v>
      </c>
    </row>
    <row r="19" spans="1:14" x14ac:dyDescent="0.25">
      <c r="B19" s="53" t="s">
        <v>47</v>
      </c>
      <c r="C19" s="23" t="s">
        <v>28</v>
      </c>
      <c r="D19" s="24">
        <v>8</v>
      </c>
      <c r="E19" s="15">
        <v>86.18</v>
      </c>
      <c r="F19" s="24">
        <f t="shared" si="7"/>
        <v>689.44</v>
      </c>
      <c r="G19" s="25">
        <f t="shared" si="8"/>
        <v>3.6705666437256264E-2</v>
      </c>
      <c r="H19" s="24">
        <f t="shared" si="9"/>
        <v>110.11699931176879</v>
      </c>
      <c r="I19" s="24">
        <f t="shared" si="10"/>
        <v>22.023399862353759</v>
      </c>
      <c r="J19" s="26">
        <f t="shared" si="11"/>
        <v>821.5803991741227</v>
      </c>
      <c r="K19" s="24">
        <v>1100</v>
      </c>
      <c r="L19" s="24">
        <f t="shared" si="12"/>
        <v>278.4196008258773</v>
      </c>
      <c r="M19" s="54">
        <f t="shared" si="13"/>
        <v>0.2531087280235248</v>
      </c>
    </row>
    <row r="20" spans="1:14" x14ac:dyDescent="0.25">
      <c r="B20" s="53" t="s">
        <v>63</v>
      </c>
      <c r="C20" s="23" t="s">
        <v>28</v>
      </c>
      <c r="D20" s="24">
        <v>4.95</v>
      </c>
      <c r="E20" s="15">
        <v>86.18</v>
      </c>
      <c r="F20" s="24">
        <f t="shared" si="7"/>
        <v>426.59100000000007</v>
      </c>
      <c r="G20" s="25">
        <f t="shared" si="8"/>
        <v>2.2711631108052313E-2</v>
      </c>
      <c r="H20" s="24">
        <f t="shared" si="9"/>
        <v>68.134893324156934</v>
      </c>
      <c r="I20" s="24">
        <f t="shared" si="10"/>
        <v>13.626978664831388</v>
      </c>
      <c r="J20" s="26">
        <f t="shared" si="11"/>
        <v>508.3528719889884</v>
      </c>
      <c r="K20" s="24">
        <v>750</v>
      </c>
      <c r="L20" s="24">
        <f t="shared" si="12"/>
        <v>241.6471280110116</v>
      </c>
      <c r="M20" s="54">
        <f t="shared" si="13"/>
        <v>0.32219617068134881</v>
      </c>
    </row>
    <row r="21" spans="1:14" x14ac:dyDescent="0.25">
      <c r="B21" s="55"/>
      <c r="C21" s="42"/>
      <c r="D21" s="31">
        <f>SUM(D13:D20)</f>
        <v>217.95</v>
      </c>
      <c r="E21" s="47"/>
      <c r="F21" s="56">
        <f>SUM(F13:F20)</f>
        <v>18782.930999999997</v>
      </c>
      <c r="G21" s="58">
        <f>SUM(G13:G20)</f>
        <v>1.0000000000000002</v>
      </c>
      <c r="H21" s="45">
        <v>3000</v>
      </c>
      <c r="I21" s="31">
        <v>600</v>
      </c>
      <c r="J21" s="34">
        <f>SUM(J13:J20)</f>
        <v>22382.931</v>
      </c>
      <c r="K21" s="31">
        <f>SUM(K13:K20)</f>
        <v>33050</v>
      </c>
      <c r="L21" s="31">
        <f t="shared" si="12"/>
        <v>10667.069</v>
      </c>
      <c r="M21" s="36">
        <f>AVERAGE(M13:M20)</f>
        <v>0.32472038655423224</v>
      </c>
    </row>
    <row r="22" spans="1:14" x14ac:dyDescent="0.25">
      <c r="B22" s="59" t="s">
        <v>48</v>
      </c>
      <c r="C22" s="14" t="s">
        <v>28</v>
      </c>
      <c r="D22" s="15">
        <v>79.95</v>
      </c>
      <c r="E22" s="15">
        <v>85.98</v>
      </c>
      <c r="F22" s="15">
        <f t="shared" ref="F22:F30" si="14">D22*E22</f>
        <v>6874.1010000000006</v>
      </c>
      <c r="G22" s="16">
        <f t="shared" ref="G22:G30" si="15">F22/$F$31</f>
        <v>0.36365703889015233</v>
      </c>
      <c r="H22" s="15">
        <f t="shared" ref="H22:H30" si="16">G22*$H$31</f>
        <v>1090.9711166704569</v>
      </c>
      <c r="I22" s="15">
        <f t="shared" ref="I22:I30" si="17">G22*$I$31</f>
        <v>218.19422333409139</v>
      </c>
      <c r="J22" s="17">
        <f t="shared" ref="J22:J30" si="18">F22+H22+I22</f>
        <v>8183.2663400045485</v>
      </c>
      <c r="K22" s="15">
        <v>12500</v>
      </c>
      <c r="L22" s="15">
        <f t="shared" si="12"/>
        <v>4316.7336599954515</v>
      </c>
      <c r="M22" s="52">
        <f t="shared" ref="M22:M30" si="19">L22/K22</f>
        <v>0.34533869279963614</v>
      </c>
    </row>
    <row r="23" spans="1:14" x14ac:dyDescent="0.25">
      <c r="B23" s="53" t="s">
        <v>48</v>
      </c>
      <c r="C23" s="23" t="s">
        <v>28</v>
      </c>
      <c r="D23" s="24">
        <v>79.95</v>
      </c>
      <c r="E23" s="24">
        <v>85.98</v>
      </c>
      <c r="F23" s="24">
        <f t="shared" si="14"/>
        <v>6874.1010000000006</v>
      </c>
      <c r="G23" s="25">
        <f t="shared" si="15"/>
        <v>0.36365703889015233</v>
      </c>
      <c r="H23" s="24">
        <f t="shared" si="16"/>
        <v>1090.9711166704569</v>
      </c>
      <c r="I23" s="24">
        <f t="shared" si="17"/>
        <v>218.19422333409139</v>
      </c>
      <c r="J23" s="26">
        <f t="shared" si="18"/>
        <v>8183.2663400045485</v>
      </c>
      <c r="K23" s="24">
        <v>12500</v>
      </c>
      <c r="L23" s="24">
        <f t="shared" si="12"/>
        <v>4316.7336599954515</v>
      </c>
      <c r="M23" s="54">
        <f t="shared" si="19"/>
        <v>0.34533869279963614</v>
      </c>
    </row>
    <row r="24" spans="1:14" x14ac:dyDescent="0.25">
      <c r="B24" s="60" t="s">
        <v>49</v>
      </c>
      <c r="C24" s="23" t="s">
        <v>28</v>
      </c>
      <c r="D24" s="24">
        <v>23.95</v>
      </c>
      <c r="E24" s="24">
        <v>85.98</v>
      </c>
      <c r="F24" s="24">
        <f t="shared" si="14"/>
        <v>2059.221</v>
      </c>
      <c r="G24" s="25">
        <f t="shared" si="15"/>
        <v>0.10893791221287238</v>
      </c>
      <c r="H24" s="24">
        <f t="shared" si="16"/>
        <v>326.81373663861717</v>
      </c>
      <c r="I24" s="24">
        <f t="shared" si="17"/>
        <v>65.362747327723426</v>
      </c>
      <c r="J24" s="26">
        <f t="shared" si="18"/>
        <v>2451.3974839663406</v>
      </c>
      <c r="K24" s="24">
        <v>3500</v>
      </c>
      <c r="L24" s="24">
        <f t="shared" si="12"/>
        <v>1048.6025160336594</v>
      </c>
      <c r="M24" s="54">
        <f t="shared" si="19"/>
        <v>0.29960071886675982</v>
      </c>
    </row>
    <row r="25" spans="1:14" x14ac:dyDescent="0.25">
      <c r="B25" s="53" t="s">
        <v>50</v>
      </c>
      <c r="C25" s="23" t="s">
        <v>28</v>
      </c>
      <c r="D25" s="24">
        <v>8</v>
      </c>
      <c r="E25" s="24">
        <v>85.98</v>
      </c>
      <c r="F25" s="24">
        <f t="shared" si="14"/>
        <v>687.84</v>
      </c>
      <c r="G25" s="25">
        <f t="shared" si="15"/>
        <v>3.6388446668182847E-2</v>
      </c>
      <c r="H25" s="24">
        <f t="shared" si="16"/>
        <v>109.16534000454854</v>
      </c>
      <c r="I25" s="24">
        <f t="shared" si="17"/>
        <v>21.833068000909709</v>
      </c>
      <c r="J25" s="26">
        <f t="shared" si="18"/>
        <v>818.83840800545829</v>
      </c>
      <c r="K25" s="24">
        <v>1100</v>
      </c>
      <c r="L25" s="24">
        <f t="shared" si="12"/>
        <v>281.16159199454171</v>
      </c>
      <c r="M25" s="54">
        <f t="shared" si="19"/>
        <v>0.25560144726776518</v>
      </c>
    </row>
    <row r="26" spans="1:14" x14ac:dyDescent="0.25">
      <c r="B26" s="53" t="s">
        <v>50</v>
      </c>
      <c r="C26" s="23" t="s">
        <v>28</v>
      </c>
      <c r="D26" s="24">
        <v>8</v>
      </c>
      <c r="E26" s="24">
        <v>85.98</v>
      </c>
      <c r="F26" s="24">
        <f t="shared" si="14"/>
        <v>687.84</v>
      </c>
      <c r="G26" s="25">
        <f t="shared" si="15"/>
        <v>3.6388446668182847E-2</v>
      </c>
      <c r="H26" s="24">
        <f t="shared" si="16"/>
        <v>109.16534000454854</v>
      </c>
      <c r="I26" s="24">
        <f t="shared" si="17"/>
        <v>21.833068000909709</v>
      </c>
      <c r="J26" s="26">
        <f t="shared" si="18"/>
        <v>818.83840800545829</v>
      </c>
      <c r="K26" s="24">
        <v>1100</v>
      </c>
      <c r="L26" s="24">
        <f t="shared" si="12"/>
        <v>281.16159199454171</v>
      </c>
      <c r="M26" s="54">
        <f t="shared" si="19"/>
        <v>0.25560144726776518</v>
      </c>
      <c r="N26" s="57" t="s">
        <v>51</v>
      </c>
    </row>
    <row r="27" spans="1:14" x14ac:dyDescent="0.25">
      <c r="A27" s="40"/>
      <c r="B27" s="61" t="s">
        <v>52</v>
      </c>
      <c r="C27" s="23" t="s">
        <v>28</v>
      </c>
      <c r="D27" s="24">
        <v>5</v>
      </c>
      <c r="E27" s="24">
        <v>85.98</v>
      </c>
      <c r="F27" s="24">
        <f>D27*E27</f>
        <v>429.90000000000003</v>
      </c>
      <c r="G27" s="25">
        <f t="shared" si="15"/>
        <v>2.2742779167614278E-2</v>
      </c>
      <c r="H27" s="24">
        <f t="shared" si="16"/>
        <v>68.228337502842834</v>
      </c>
      <c r="I27" s="24">
        <f t="shared" si="17"/>
        <v>13.645667500568567</v>
      </c>
      <c r="J27" s="26">
        <f>F27+H27+I27</f>
        <v>511.77400500341145</v>
      </c>
      <c r="K27" s="24">
        <v>740</v>
      </c>
      <c r="L27" s="24">
        <f>K27-J27</f>
        <v>228.22599499658855</v>
      </c>
      <c r="M27" s="54">
        <f>L27/K27</f>
        <v>0.30841350675214668</v>
      </c>
    </row>
    <row r="28" spans="1:14" x14ac:dyDescent="0.25">
      <c r="B28" s="61" t="s">
        <v>52</v>
      </c>
      <c r="C28" s="23" t="s">
        <v>28</v>
      </c>
      <c r="D28" s="24">
        <v>5</v>
      </c>
      <c r="E28" s="24">
        <v>85.98</v>
      </c>
      <c r="F28" s="24">
        <f t="shared" si="14"/>
        <v>429.90000000000003</v>
      </c>
      <c r="G28" s="25">
        <f t="shared" si="15"/>
        <v>2.2742779167614278E-2</v>
      </c>
      <c r="H28" s="24">
        <f t="shared" si="16"/>
        <v>68.228337502842834</v>
      </c>
      <c r="I28" s="24">
        <f t="shared" si="17"/>
        <v>13.645667500568567</v>
      </c>
      <c r="J28" s="26">
        <f t="shared" si="18"/>
        <v>511.77400500341145</v>
      </c>
      <c r="K28" s="24">
        <v>740</v>
      </c>
      <c r="L28" s="24">
        <f t="shared" si="12"/>
        <v>228.22599499658855</v>
      </c>
      <c r="M28" s="54">
        <f t="shared" si="19"/>
        <v>0.30841350675214668</v>
      </c>
    </row>
    <row r="29" spans="1:14" x14ac:dyDescent="0.25">
      <c r="A29" s="40"/>
      <c r="B29" s="62" t="s">
        <v>53</v>
      </c>
      <c r="C29" s="23" t="s">
        <v>28</v>
      </c>
      <c r="D29" s="24">
        <v>5</v>
      </c>
      <c r="E29" s="24">
        <v>85.98</v>
      </c>
      <c r="F29" s="24">
        <f>D29*E29</f>
        <v>429.90000000000003</v>
      </c>
      <c r="G29" s="25">
        <f t="shared" si="15"/>
        <v>2.2742779167614278E-2</v>
      </c>
      <c r="H29" s="24">
        <f t="shared" si="16"/>
        <v>68.228337502842834</v>
      </c>
      <c r="I29" s="24">
        <f t="shared" si="17"/>
        <v>13.645667500568567</v>
      </c>
      <c r="J29" s="26">
        <f>F29+H29+I29</f>
        <v>511.77400500341145</v>
      </c>
      <c r="K29" s="24">
        <v>740</v>
      </c>
      <c r="L29" s="24">
        <f>K29-J29</f>
        <v>228.22599499658855</v>
      </c>
      <c r="M29" s="54">
        <f>L29/K29</f>
        <v>0.30841350675214668</v>
      </c>
    </row>
    <row r="30" spans="1:14" x14ac:dyDescent="0.25">
      <c r="B30" s="61" t="s">
        <v>53</v>
      </c>
      <c r="C30" s="23" t="s">
        <v>28</v>
      </c>
      <c r="D30" s="32">
        <v>5</v>
      </c>
      <c r="E30" s="24">
        <v>85.98</v>
      </c>
      <c r="F30" s="24">
        <f t="shared" si="14"/>
        <v>429.90000000000003</v>
      </c>
      <c r="G30" s="25">
        <f t="shared" si="15"/>
        <v>2.2742779167614278E-2</v>
      </c>
      <c r="H30" s="24">
        <f t="shared" si="16"/>
        <v>68.228337502842834</v>
      </c>
      <c r="I30" s="24">
        <f t="shared" si="17"/>
        <v>13.645667500568567</v>
      </c>
      <c r="J30" s="63">
        <f t="shared" si="18"/>
        <v>511.77400500341145</v>
      </c>
      <c r="K30" s="32">
        <v>740</v>
      </c>
      <c r="L30" s="32">
        <f t="shared" si="12"/>
        <v>228.22599499658855</v>
      </c>
      <c r="M30" s="64">
        <f t="shared" si="19"/>
        <v>0.30841350675214668</v>
      </c>
    </row>
    <row r="31" spans="1:14" x14ac:dyDescent="0.25">
      <c r="B31" s="55"/>
      <c r="C31" s="42"/>
      <c r="D31" s="31">
        <f>SUM(D22:D30)</f>
        <v>219.85</v>
      </c>
      <c r="E31" s="47"/>
      <c r="F31" s="56">
        <f>SUM(F22:F30)</f>
        <v>18902.703000000005</v>
      </c>
      <c r="G31" s="58">
        <f>SUM(G22:G30)</f>
        <v>0.99999999999999978</v>
      </c>
      <c r="H31" s="45">
        <v>3000</v>
      </c>
      <c r="I31" s="31">
        <v>600</v>
      </c>
      <c r="J31" s="34">
        <f>SUM(J22:J30)</f>
        <v>22502.702999999998</v>
      </c>
      <c r="K31" s="31">
        <f>SUM(K22:K30)</f>
        <v>33660</v>
      </c>
      <c r="L31" s="31">
        <f t="shared" si="12"/>
        <v>11157.297000000002</v>
      </c>
      <c r="M31" s="36">
        <f>AVERAGE(M22:M30)</f>
        <v>0.30390389177890548</v>
      </c>
    </row>
    <row r="32" spans="1:14" x14ac:dyDescent="0.25">
      <c r="B32" s="59" t="s">
        <v>54</v>
      </c>
      <c r="C32" s="14" t="s">
        <v>28</v>
      </c>
      <c r="D32" s="15">
        <v>89</v>
      </c>
      <c r="E32" s="15">
        <v>86.18</v>
      </c>
      <c r="F32" s="15">
        <f t="shared" ref="F32:F40" si="20">D32*E32</f>
        <v>7670.02</v>
      </c>
      <c r="G32" s="16">
        <f t="shared" ref="G32:G40" si="21">F32/$F$41</f>
        <v>0.40835053911447583</v>
      </c>
      <c r="H32" s="15">
        <f t="shared" ref="H32:H40" si="22">G32*$H$41</f>
        <v>1225.0516173434276</v>
      </c>
      <c r="I32" s="15">
        <f t="shared" ref="I32:I40" si="23">G32*$I$41</f>
        <v>245.0103234686855</v>
      </c>
      <c r="J32" s="17">
        <f t="shared" ref="J32:J40" si="24">F32+H32+I32</f>
        <v>9140.0819408121133</v>
      </c>
      <c r="K32" s="15">
        <v>13500</v>
      </c>
      <c r="L32" s="15">
        <f t="shared" si="12"/>
        <v>4359.9180591878867</v>
      </c>
      <c r="M32" s="52">
        <f t="shared" ref="M32:M40" si="25">L32/K32</f>
        <v>0.32295689327317678</v>
      </c>
    </row>
    <row r="33" spans="1:15" x14ac:dyDescent="0.25">
      <c r="B33" s="53" t="s">
        <v>54</v>
      </c>
      <c r="C33" s="23" t="s">
        <v>28</v>
      </c>
      <c r="D33" s="24">
        <v>89</v>
      </c>
      <c r="E33" s="15">
        <v>86.18</v>
      </c>
      <c r="F33" s="24">
        <f t="shared" si="20"/>
        <v>7670.02</v>
      </c>
      <c r="G33" s="25">
        <f t="shared" si="21"/>
        <v>0.40835053911447583</v>
      </c>
      <c r="H33" s="24">
        <f t="shared" si="22"/>
        <v>1225.0516173434276</v>
      </c>
      <c r="I33" s="24">
        <f t="shared" si="23"/>
        <v>245.0103234686855</v>
      </c>
      <c r="J33" s="26">
        <f t="shared" si="24"/>
        <v>9140.0819408121133</v>
      </c>
      <c r="K33" s="24">
        <v>13500</v>
      </c>
      <c r="L33" s="24">
        <f t="shared" si="12"/>
        <v>4359.9180591878867</v>
      </c>
      <c r="M33" s="54">
        <f t="shared" si="25"/>
        <v>0.32295689327317678</v>
      </c>
    </row>
    <row r="34" spans="1:15" x14ac:dyDescent="0.25">
      <c r="B34" s="61" t="s">
        <v>55</v>
      </c>
      <c r="C34" s="23" t="s">
        <v>28</v>
      </c>
      <c r="D34" s="24">
        <v>4.5</v>
      </c>
      <c r="E34" s="15">
        <v>86.18</v>
      </c>
      <c r="F34" s="24">
        <f t="shared" si="20"/>
        <v>387.81000000000006</v>
      </c>
      <c r="G34" s="25">
        <f t="shared" si="21"/>
        <v>2.0646937370956644E-2</v>
      </c>
      <c r="H34" s="24">
        <f t="shared" si="22"/>
        <v>61.940812112869935</v>
      </c>
      <c r="I34" s="24">
        <f t="shared" si="23"/>
        <v>12.388162422573986</v>
      </c>
      <c r="J34" s="26">
        <f t="shared" si="24"/>
        <v>462.13897453544399</v>
      </c>
      <c r="K34" s="24">
        <v>700</v>
      </c>
      <c r="L34" s="24">
        <f t="shared" si="12"/>
        <v>237.86102546455601</v>
      </c>
      <c r="M34" s="54">
        <f t="shared" si="25"/>
        <v>0.33980146494936575</v>
      </c>
    </row>
    <row r="35" spans="1:15" x14ac:dyDescent="0.25">
      <c r="A35" s="40"/>
      <c r="B35" s="61" t="s">
        <v>56</v>
      </c>
      <c r="C35" s="23" t="s">
        <v>28</v>
      </c>
      <c r="D35" s="24">
        <v>4.5</v>
      </c>
      <c r="E35" s="15">
        <v>86.18</v>
      </c>
      <c r="F35" s="24">
        <f>D35*E35</f>
        <v>387.81000000000006</v>
      </c>
      <c r="G35" s="25">
        <f t="shared" si="21"/>
        <v>2.0646937370956644E-2</v>
      </c>
      <c r="H35" s="24">
        <f t="shared" si="22"/>
        <v>61.940812112869935</v>
      </c>
      <c r="I35" s="24">
        <f t="shared" si="23"/>
        <v>12.388162422573986</v>
      </c>
      <c r="J35" s="26">
        <f>F35+H35+I35</f>
        <v>462.13897453544399</v>
      </c>
      <c r="K35" s="24">
        <v>700</v>
      </c>
      <c r="L35" s="24">
        <f>K35-J35</f>
        <v>237.86102546455601</v>
      </c>
      <c r="M35" s="54">
        <f>L35/K35</f>
        <v>0.33980146494936575</v>
      </c>
    </row>
    <row r="36" spans="1:15" x14ac:dyDescent="0.25">
      <c r="B36" s="61" t="s">
        <v>57</v>
      </c>
      <c r="C36" s="23" t="s">
        <v>28</v>
      </c>
      <c r="D36" s="24">
        <v>4.95</v>
      </c>
      <c r="E36" s="15">
        <v>86.18</v>
      </c>
      <c r="F36" s="24">
        <f t="shared" si="20"/>
        <v>426.59100000000007</v>
      </c>
      <c r="G36" s="25">
        <f t="shared" si="21"/>
        <v>2.271163110805231E-2</v>
      </c>
      <c r="H36" s="24">
        <f t="shared" si="22"/>
        <v>68.134893324156934</v>
      </c>
      <c r="I36" s="24">
        <f t="shared" si="23"/>
        <v>13.626978664831386</v>
      </c>
      <c r="J36" s="26">
        <f t="shared" si="24"/>
        <v>508.3528719889884</v>
      </c>
      <c r="K36" s="24">
        <v>750</v>
      </c>
      <c r="L36" s="24">
        <f t="shared" si="12"/>
        <v>241.6471280110116</v>
      </c>
      <c r="M36" s="54">
        <f t="shared" si="25"/>
        <v>0.32219617068134881</v>
      </c>
      <c r="N36" s="57" t="s">
        <v>58</v>
      </c>
      <c r="O36" t="s">
        <v>64</v>
      </c>
    </row>
    <row r="37" spans="1:15" x14ac:dyDescent="0.25">
      <c r="B37" s="53" t="s">
        <v>50</v>
      </c>
      <c r="C37" s="23" t="s">
        <v>28</v>
      </c>
      <c r="D37" s="24">
        <v>8</v>
      </c>
      <c r="E37" s="15">
        <v>86.18</v>
      </c>
      <c r="F37" s="24">
        <f t="shared" si="20"/>
        <v>689.44</v>
      </c>
      <c r="G37" s="25">
        <f t="shared" si="21"/>
        <v>3.670566643725625E-2</v>
      </c>
      <c r="H37" s="24">
        <f t="shared" si="22"/>
        <v>110.11699931176875</v>
      </c>
      <c r="I37" s="24">
        <f t="shared" si="23"/>
        <v>22.023399862353749</v>
      </c>
      <c r="J37" s="26">
        <f t="shared" si="24"/>
        <v>821.58039917412248</v>
      </c>
      <c r="K37" s="24">
        <v>1100</v>
      </c>
      <c r="L37" s="24">
        <f t="shared" si="12"/>
        <v>278.41960082587752</v>
      </c>
      <c r="M37" s="54">
        <f t="shared" si="25"/>
        <v>0.25310872802352502</v>
      </c>
    </row>
    <row r="38" spans="1:15" x14ac:dyDescent="0.25">
      <c r="B38" s="53" t="s">
        <v>50</v>
      </c>
      <c r="C38" s="23" t="s">
        <v>28</v>
      </c>
      <c r="D38" s="24">
        <v>8</v>
      </c>
      <c r="E38" s="15">
        <v>86.18</v>
      </c>
      <c r="F38" s="24">
        <f t="shared" si="20"/>
        <v>689.44</v>
      </c>
      <c r="G38" s="25">
        <f t="shared" si="21"/>
        <v>3.670566643725625E-2</v>
      </c>
      <c r="H38" s="24">
        <f t="shared" si="22"/>
        <v>110.11699931176875</v>
      </c>
      <c r="I38" s="24">
        <f t="shared" si="23"/>
        <v>22.023399862353749</v>
      </c>
      <c r="J38" s="26">
        <f t="shared" si="24"/>
        <v>821.58039917412248</v>
      </c>
      <c r="K38" s="24">
        <v>1100</v>
      </c>
      <c r="L38" s="24">
        <f t="shared" si="12"/>
        <v>278.41960082587752</v>
      </c>
      <c r="M38" s="54">
        <f t="shared" si="25"/>
        <v>0.25310872802352502</v>
      </c>
    </row>
    <row r="39" spans="1:15" x14ac:dyDescent="0.25">
      <c r="B39" s="62" t="s">
        <v>42</v>
      </c>
      <c r="C39" s="23" t="s">
        <v>28</v>
      </c>
      <c r="D39" s="24">
        <v>5</v>
      </c>
      <c r="E39" s="15">
        <v>86.18</v>
      </c>
      <c r="F39" s="24">
        <f t="shared" si="20"/>
        <v>430.90000000000003</v>
      </c>
      <c r="G39" s="25">
        <f t="shared" si="21"/>
        <v>2.2941041523285157E-2</v>
      </c>
      <c r="H39" s="24">
        <f t="shared" si="22"/>
        <v>68.823124569855466</v>
      </c>
      <c r="I39" s="24">
        <f t="shared" si="23"/>
        <v>13.764624913971094</v>
      </c>
      <c r="J39" s="26">
        <f t="shared" si="24"/>
        <v>513.48774948382663</v>
      </c>
      <c r="K39" s="24">
        <v>740</v>
      </c>
      <c r="L39" s="24">
        <f t="shared" si="12"/>
        <v>226.51225051617337</v>
      </c>
      <c r="M39" s="54">
        <f t="shared" si="25"/>
        <v>0.30609763583266669</v>
      </c>
    </row>
    <row r="40" spans="1:15" x14ac:dyDescent="0.25">
      <c r="B40" s="62" t="s">
        <v>42</v>
      </c>
      <c r="C40" s="23" t="s">
        <v>28</v>
      </c>
      <c r="D40" s="32">
        <v>5</v>
      </c>
      <c r="E40" s="15">
        <v>86.18</v>
      </c>
      <c r="F40" s="24">
        <f t="shared" si="20"/>
        <v>430.90000000000003</v>
      </c>
      <c r="G40" s="25">
        <f t="shared" si="21"/>
        <v>2.2941041523285157E-2</v>
      </c>
      <c r="H40" s="24">
        <f t="shared" si="22"/>
        <v>68.823124569855466</v>
      </c>
      <c r="I40" s="24">
        <f t="shared" si="23"/>
        <v>13.764624913971094</v>
      </c>
      <c r="J40" s="63">
        <f t="shared" si="24"/>
        <v>513.48774948382663</v>
      </c>
      <c r="K40" s="32">
        <v>740</v>
      </c>
      <c r="L40" s="32">
        <f t="shared" si="12"/>
        <v>226.51225051617337</v>
      </c>
      <c r="M40" s="64">
        <f t="shared" si="25"/>
        <v>0.30609763583266669</v>
      </c>
    </row>
    <row r="41" spans="1:15" x14ac:dyDescent="0.25">
      <c r="B41" s="55"/>
      <c r="C41" s="42"/>
      <c r="D41" s="31">
        <f>SUM(D32:D40)</f>
        <v>217.95</v>
      </c>
      <c r="E41" s="47"/>
      <c r="F41" s="56">
        <f>SUM(F32:F40)</f>
        <v>18782.931</v>
      </c>
      <c r="G41" s="58">
        <f>SUM(G32:G40)</f>
        <v>1.0000000000000002</v>
      </c>
      <c r="H41" s="45">
        <v>3000</v>
      </c>
      <c r="I41" s="31">
        <v>600</v>
      </c>
      <c r="J41" s="34">
        <f>SUM(J32:J40)</f>
        <v>22382.930999999997</v>
      </c>
      <c r="K41" s="31">
        <f>SUM(K32:K40)</f>
        <v>32830</v>
      </c>
      <c r="L41" s="31">
        <f>K41-J41</f>
        <v>10447.069000000003</v>
      </c>
      <c r="M41" s="36">
        <f>AVERAGE(M32:M40)</f>
        <v>0.30734729053764637</v>
      </c>
    </row>
    <row r="42" spans="1:15" x14ac:dyDescent="0.25">
      <c r="B42" s="51" t="s">
        <v>45</v>
      </c>
      <c r="C42" s="14" t="s">
        <v>28</v>
      </c>
      <c r="D42" s="15">
        <v>89</v>
      </c>
      <c r="E42" s="15">
        <v>85.98</v>
      </c>
      <c r="F42" s="15">
        <f t="shared" ref="F42:F45" si="26">D42*E42</f>
        <v>7652.22</v>
      </c>
      <c r="G42" s="16">
        <f t="shared" ref="G42:G50" si="27">F42/$F$51</f>
        <v>0.40546697038724372</v>
      </c>
      <c r="H42" s="15">
        <f t="shared" ref="H42:H50" si="28">G42*$H$51</f>
        <v>1216.4009111617311</v>
      </c>
      <c r="I42" s="15">
        <f t="shared" ref="I42:I50" si="29">G42*$I$51</f>
        <v>243.28018223234622</v>
      </c>
      <c r="J42" s="17">
        <f t="shared" ref="J42:J45" si="30">F42+H42+I42</f>
        <v>9111.9010933940772</v>
      </c>
      <c r="K42" s="15">
        <v>13500</v>
      </c>
      <c r="L42" s="15">
        <f t="shared" si="12"/>
        <v>4388.0989066059228</v>
      </c>
      <c r="M42" s="52">
        <f t="shared" ref="M42:M45" si="31">L42/K42</f>
        <v>0.3250443634522906</v>
      </c>
      <c r="O42" s="65"/>
    </row>
    <row r="43" spans="1:15" x14ac:dyDescent="0.25">
      <c r="B43" s="53" t="s">
        <v>45</v>
      </c>
      <c r="C43" s="23" t="s">
        <v>28</v>
      </c>
      <c r="D43" s="24">
        <v>89</v>
      </c>
      <c r="E43" s="24">
        <v>85.98</v>
      </c>
      <c r="F43" s="24">
        <f t="shared" si="26"/>
        <v>7652.22</v>
      </c>
      <c r="G43" s="25">
        <f t="shared" si="27"/>
        <v>0.40546697038724372</v>
      </c>
      <c r="H43" s="24">
        <f t="shared" si="28"/>
        <v>1216.4009111617311</v>
      </c>
      <c r="I43" s="24">
        <f t="shared" si="29"/>
        <v>243.28018223234622</v>
      </c>
      <c r="J43" s="26">
        <f t="shared" si="30"/>
        <v>9111.9010933940772</v>
      </c>
      <c r="K43" s="24">
        <v>13500</v>
      </c>
      <c r="L43" s="24">
        <f t="shared" si="12"/>
        <v>4388.0989066059228</v>
      </c>
      <c r="M43" s="54">
        <f t="shared" si="31"/>
        <v>0.3250443634522906</v>
      </c>
      <c r="O43" s="65"/>
    </row>
    <row r="44" spans="1:15" x14ac:dyDescent="0.25">
      <c r="B44" s="53" t="s">
        <v>37</v>
      </c>
      <c r="C44" s="23" t="s">
        <v>28</v>
      </c>
      <c r="D44" s="24">
        <v>5.5</v>
      </c>
      <c r="E44" s="24">
        <v>85.98</v>
      </c>
      <c r="F44" s="24">
        <f t="shared" si="26"/>
        <v>472.89000000000004</v>
      </c>
      <c r="G44" s="25">
        <f t="shared" si="27"/>
        <v>2.5056947608200458E-2</v>
      </c>
      <c r="H44" s="24">
        <f t="shared" si="28"/>
        <v>75.17084282460138</v>
      </c>
      <c r="I44" s="24">
        <f t="shared" si="29"/>
        <v>15.034168564920275</v>
      </c>
      <c r="J44" s="26">
        <f t="shared" si="30"/>
        <v>563.09501138952169</v>
      </c>
      <c r="K44" s="24">
        <v>1000</v>
      </c>
      <c r="L44" s="24">
        <f t="shared" si="12"/>
        <v>436.90498861047831</v>
      </c>
      <c r="M44" s="54">
        <f t="shared" si="31"/>
        <v>0.43690498861047833</v>
      </c>
      <c r="O44" s="65"/>
    </row>
    <row r="45" spans="1:15" x14ac:dyDescent="0.25">
      <c r="B45" s="53" t="s">
        <v>37</v>
      </c>
      <c r="C45" s="23" t="s">
        <v>28</v>
      </c>
      <c r="D45" s="24">
        <v>5.5</v>
      </c>
      <c r="E45" s="24">
        <v>85.98</v>
      </c>
      <c r="F45" s="24">
        <f t="shared" si="26"/>
        <v>472.89000000000004</v>
      </c>
      <c r="G45" s="25">
        <f t="shared" si="27"/>
        <v>2.5056947608200458E-2</v>
      </c>
      <c r="H45" s="24">
        <f t="shared" si="28"/>
        <v>75.17084282460138</v>
      </c>
      <c r="I45" s="24">
        <f t="shared" si="29"/>
        <v>15.034168564920275</v>
      </c>
      <c r="J45" s="26">
        <f t="shared" si="30"/>
        <v>563.09501138952169</v>
      </c>
      <c r="K45" s="24">
        <v>1000</v>
      </c>
      <c r="L45" s="24">
        <f t="shared" si="12"/>
        <v>436.90498861047831</v>
      </c>
      <c r="M45" s="54">
        <f t="shared" si="31"/>
        <v>0.43690498861047833</v>
      </c>
      <c r="N45" s="57" t="s">
        <v>59</v>
      </c>
      <c r="O45" s="65"/>
    </row>
    <row r="46" spans="1:15" x14ac:dyDescent="0.25">
      <c r="A46" s="40"/>
      <c r="B46" s="62" t="s">
        <v>42</v>
      </c>
      <c r="C46" s="23" t="s">
        <v>28</v>
      </c>
      <c r="D46" s="24">
        <v>5</v>
      </c>
      <c r="E46" s="24">
        <v>85.98</v>
      </c>
      <c r="F46" s="24">
        <f>D46*E46</f>
        <v>429.90000000000003</v>
      </c>
      <c r="G46" s="25">
        <f t="shared" si="27"/>
        <v>2.2779043280182234E-2</v>
      </c>
      <c r="H46" s="24">
        <f t="shared" si="28"/>
        <v>68.337129840546709</v>
      </c>
      <c r="I46" s="24">
        <f t="shared" si="29"/>
        <v>13.66742596810934</v>
      </c>
      <c r="J46" s="26">
        <f>F46+H46+I46</f>
        <v>511.90455580865608</v>
      </c>
      <c r="K46" s="24">
        <v>740</v>
      </c>
      <c r="L46" s="24">
        <f t="shared" ref="L46:L61" si="32">K46-J46</f>
        <v>228.09544419134392</v>
      </c>
      <c r="M46" s="54">
        <f>L46/K46</f>
        <v>0.30823708674505934</v>
      </c>
      <c r="N46" s="66"/>
      <c r="O46" s="65"/>
    </row>
    <row r="47" spans="1:15" x14ac:dyDescent="0.25">
      <c r="A47" s="40"/>
      <c r="B47" s="62" t="s">
        <v>42</v>
      </c>
      <c r="C47" s="23" t="s">
        <v>28</v>
      </c>
      <c r="D47" s="24">
        <v>5</v>
      </c>
      <c r="E47" s="24">
        <v>85.98</v>
      </c>
      <c r="F47" s="24">
        <f>D47*E47</f>
        <v>429.90000000000003</v>
      </c>
      <c r="G47" s="25">
        <f t="shared" si="27"/>
        <v>2.2779043280182234E-2</v>
      </c>
      <c r="H47" s="24">
        <f t="shared" si="28"/>
        <v>68.337129840546709</v>
      </c>
      <c r="I47" s="24">
        <f t="shared" si="29"/>
        <v>13.66742596810934</v>
      </c>
      <c r="J47" s="26">
        <f>F47+H47+I47</f>
        <v>511.90455580865608</v>
      </c>
      <c r="K47" s="24">
        <v>740</v>
      </c>
      <c r="L47" s="24">
        <f t="shared" si="32"/>
        <v>228.09544419134392</v>
      </c>
      <c r="M47" s="54">
        <f>L47/K47</f>
        <v>0.30823708674505934</v>
      </c>
      <c r="N47" s="66"/>
      <c r="O47" s="65"/>
    </row>
    <row r="48" spans="1:15" x14ac:dyDescent="0.25">
      <c r="A48" s="67"/>
      <c r="B48" s="53" t="s">
        <v>50</v>
      </c>
      <c r="C48" s="23" t="s">
        <v>28</v>
      </c>
      <c r="D48" s="24">
        <v>8</v>
      </c>
      <c r="E48" s="24">
        <v>85.98</v>
      </c>
      <c r="F48" s="24">
        <f>D48*E48</f>
        <v>687.84</v>
      </c>
      <c r="G48" s="25">
        <f t="shared" si="27"/>
        <v>3.644646924829157E-2</v>
      </c>
      <c r="H48" s="24">
        <f t="shared" si="28"/>
        <v>109.33940774487471</v>
      </c>
      <c r="I48" s="24">
        <f t="shared" si="29"/>
        <v>21.867881548974943</v>
      </c>
      <c r="J48" s="26">
        <f>F48+H48+I48</f>
        <v>819.04728929384976</v>
      </c>
      <c r="K48" s="24">
        <v>1100</v>
      </c>
      <c r="L48" s="24">
        <f t="shared" si="32"/>
        <v>280.95271070615024</v>
      </c>
      <c r="M48" s="54">
        <f>L48/K48</f>
        <v>0.25541155518740932</v>
      </c>
      <c r="N48" s="66"/>
      <c r="O48" s="65"/>
    </row>
    <row r="49" spans="1:15" x14ac:dyDescent="0.25">
      <c r="A49" s="67"/>
      <c r="B49" s="53" t="s">
        <v>50</v>
      </c>
      <c r="C49" s="23" t="s">
        <v>28</v>
      </c>
      <c r="D49" s="24">
        <v>8</v>
      </c>
      <c r="E49" s="24">
        <v>85.98</v>
      </c>
      <c r="F49" s="24">
        <f>D49*E49</f>
        <v>687.84</v>
      </c>
      <c r="G49" s="25">
        <f t="shared" si="27"/>
        <v>3.644646924829157E-2</v>
      </c>
      <c r="H49" s="24">
        <f t="shared" si="28"/>
        <v>109.33940774487471</v>
      </c>
      <c r="I49" s="24">
        <f t="shared" si="29"/>
        <v>21.867881548974943</v>
      </c>
      <c r="J49" s="26">
        <f>F49+H49+I49</f>
        <v>819.04728929384976</v>
      </c>
      <c r="K49" s="24">
        <v>1100</v>
      </c>
      <c r="L49" s="24">
        <f t="shared" si="32"/>
        <v>280.95271070615024</v>
      </c>
      <c r="M49" s="54">
        <f>L49/K49</f>
        <v>0.25541155518740932</v>
      </c>
      <c r="N49" s="66"/>
      <c r="O49" s="65"/>
    </row>
    <row r="50" spans="1:15" x14ac:dyDescent="0.25">
      <c r="A50" s="40"/>
      <c r="B50" s="62" t="s">
        <v>56</v>
      </c>
      <c r="C50" s="23" t="s">
        <v>28</v>
      </c>
      <c r="D50" s="24">
        <v>4.5</v>
      </c>
      <c r="E50" s="24">
        <v>85.98</v>
      </c>
      <c r="F50" s="24">
        <f>D50*E50</f>
        <v>386.91</v>
      </c>
      <c r="G50" s="25">
        <f t="shared" si="27"/>
        <v>2.0501138952164009E-2</v>
      </c>
      <c r="H50" s="24">
        <f t="shared" si="28"/>
        <v>61.503416856492031</v>
      </c>
      <c r="I50" s="24">
        <f t="shared" si="29"/>
        <v>12.300683371298406</v>
      </c>
      <c r="J50" s="26">
        <f>F50+H50+I50</f>
        <v>460.71410022779048</v>
      </c>
      <c r="K50" s="24">
        <v>700</v>
      </c>
      <c r="L50" s="24">
        <f t="shared" si="32"/>
        <v>239.28589977220952</v>
      </c>
      <c r="M50" s="54">
        <f>L50/K50</f>
        <v>0.34183699967458503</v>
      </c>
      <c r="N50" s="66"/>
      <c r="O50" s="65"/>
    </row>
    <row r="51" spans="1:15" x14ac:dyDescent="0.25">
      <c r="B51" s="55"/>
      <c r="C51" s="42"/>
      <c r="D51" s="31">
        <f>SUM(D42:D50)</f>
        <v>219.5</v>
      </c>
      <c r="E51" s="47"/>
      <c r="F51" s="31">
        <f>SUM(F42:F50)</f>
        <v>18872.61</v>
      </c>
      <c r="G51" s="58">
        <f>SUM(G42:G50)</f>
        <v>0.99999999999999978</v>
      </c>
      <c r="H51" s="45">
        <v>3000</v>
      </c>
      <c r="I51" s="31">
        <v>600</v>
      </c>
      <c r="J51" s="34">
        <f>SUM(J42:J50)</f>
        <v>22472.609999999997</v>
      </c>
      <c r="K51" s="31">
        <f>SUM(K42:K50)</f>
        <v>33380</v>
      </c>
      <c r="L51" s="31">
        <f t="shared" si="32"/>
        <v>10907.390000000003</v>
      </c>
      <c r="M51" s="36">
        <f>AVERAGE(M42:M50)</f>
        <v>0.33255922085167339</v>
      </c>
    </row>
    <row r="52" spans="1:15" x14ac:dyDescent="0.25">
      <c r="A52" s="67"/>
      <c r="B52" s="51" t="s">
        <v>27</v>
      </c>
      <c r="C52" s="23" t="s">
        <v>28</v>
      </c>
      <c r="D52" s="24">
        <v>89</v>
      </c>
      <c r="E52" s="24">
        <v>84.39</v>
      </c>
      <c r="F52" s="24">
        <f t="shared" ref="F52:F60" si="33">D52*$E$3</f>
        <v>7510.71</v>
      </c>
      <c r="G52" s="25">
        <f t="shared" ref="G52:G60" si="34">F52/$F$12</f>
        <v>0.4159850432344005</v>
      </c>
      <c r="H52" s="24">
        <f t="shared" ref="H52:H60" si="35">G52*$H$12</f>
        <v>2672.8536573965876</v>
      </c>
      <c r="I52" s="24">
        <f t="shared" ref="I52:I60" si="36">G52*$I$12</f>
        <v>249.59102594064029</v>
      </c>
      <c r="J52" s="26">
        <f t="shared" ref="J52:J60" si="37">F52+H52+I52</f>
        <v>10433.154683337229</v>
      </c>
      <c r="K52" s="24">
        <v>13000</v>
      </c>
      <c r="L52" s="24">
        <f t="shared" si="32"/>
        <v>2566.8453166627714</v>
      </c>
      <c r="M52" s="52">
        <f t="shared" ref="M52:M60" si="38">L52/K52</f>
        <v>0.19744963974329011</v>
      </c>
    </row>
    <row r="53" spans="1:15" x14ac:dyDescent="0.25">
      <c r="A53" s="67"/>
      <c r="B53" s="53" t="s">
        <v>27</v>
      </c>
      <c r="C53" s="23" t="s">
        <v>28</v>
      </c>
      <c r="D53" s="24">
        <v>89</v>
      </c>
      <c r="E53" s="24">
        <v>84.39</v>
      </c>
      <c r="F53" s="24">
        <f t="shared" si="33"/>
        <v>7510.71</v>
      </c>
      <c r="G53" s="25">
        <f t="shared" si="34"/>
        <v>0.4159850432344005</v>
      </c>
      <c r="H53" s="24">
        <f t="shared" si="35"/>
        <v>2672.8536573965876</v>
      </c>
      <c r="I53" s="24">
        <f t="shared" si="36"/>
        <v>249.59102594064029</v>
      </c>
      <c r="J53" s="26">
        <f t="shared" si="37"/>
        <v>10433.154683337229</v>
      </c>
      <c r="K53" s="24">
        <v>13000</v>
      </c>
      <c r="L53" s="24">
        <f t="shared" si="32"/>
        <v>2566.8453166627714</v>
      </c>
      <c r="M53" s="54">
        <f t="shared" si="38"/>
        <v>0.19744963974329011</v>
      </c>
    </row>
    <row r="54" spans="1:15" x14ac:dyDescent="0.25">
      <c r="A54" s="67"/>
      <c r="B54" s="53" t="s">
        <v>37</v>
      </c>
      <c r="C54" s="23" t="s">
        <v>28</v>
      </c>
      <c r="D54" s="24">
        <v>5.5</v>
      </c>
      <c r="E54" s="24">
        <v>84.39</v>
      </c>
      <c r="F54" s="24">
        <f t="shared" si="33"/>
        <v>464.14499999999998</v>
      </c>
      <c r="G54" s="25">
        <f t="shared" si="34"/>
        <v>2.5706940874035984E-2</v>
      </c>
      <c r="H54" s="24">
        <f t="shared" si="35"/>
        <v>165.17634961439583</v>
      </c>
      <c r="I54" s="24">
        <f t="shared" si="36"/>
        <v>15.42416452442159</v>
      </c>
      <c r="J54" s="26">
        <f t="shared" si="37"/>
        <v>644.74551413881738</v>
      </c>
      <c r="K54" s="24">
        <v>1000</v>
      </c>
      <c r="L54" s="24">
        <f t="shared" si="32"/>
        <v>355.25448586118262</v>
      </c>
      <c r="M54" s="54">
        <f t="shared" si="38"/>
        <v>0.35525448586118263</v>
      </c>
    </row>
    <row r="55" spans="1:15" x14ac:dyDescent="0.25">
      <c r="A55" s="67"/>
      <c r="B55" s="53" t="s">
        <v>37</v>
      </c>
      <c r="C55" s="23" t="s">
        <v>28</v>
      </c>
      <c r="D55" s="24">
        <v>5.5</v>
      </c>
      <c r="E55" s="24">
        <v>84.39</v>
      </c>
      <c r="F55" s="24">
        <f t="shared" si="33"/>
        <v>464.14499999999998</v>
      </c>
      <c r="G55" s="25">
        <f t="shared" si="34"/>
        <v>2.5706940874035984E-2</v>
      </c>
      <c r="H55" s="24">
        <f t="shared" si="35"/>
        <v>165.17634961439583</v>
      </c>
      <c r="I55" s="24">
        <f t="shared" si="36"/>
        <v>15.42416452442159</v>
      </c>
      <c r="J55" s="26">
        <f t="shared" si="37"/>
        <v>644.74551413881738</v>
      </c>
      <c r="K55" s="24">
        <v>1000</v>
      </c>
      <c r="L55" s="24">
        <f t="shared" si="32"/>
        <v>355.25448586118262</v>
      </c>
      <c r="M55" s="54">
        <f t="shared" si="38"/>
        <v>0.35525448586118263</v>
      </c>
    </row>
    <row r="56" spans="1:15" x14ac:dyDescent="0.25">
      <c r="A56" s="67"/>
      <c r="B56" s="53" t="s">
        <v>38</v>
      </c>
      <c r="C56" s="23" t="s">
        <v>28</v>
      </c>
      <c r="D56" s="24">
        <v>4.99</v>
      </c>
      <c r="E56" s="24">
        <v>84.39</v>
      </c>
      <c r="F56" s="24">
        <f t="shared" si="33"/>
        <v>421.10610000000003</v>
      </c>
      <c r="G56" s="25">
        <f t="shared" si="34"/>
        <v>2.3323206356625378E-2</v>
      </c>
      <c r="H56" s="24">
        <f t="shared" si="35"/>
        <v>149.85999719560644</v>
      </c>
      <c r="I56" s="24">
        <f t="shared" si="36"/>
        <v>13.993923813975227</v>
      </c>
      <c r="J56" s="26">
        <f t="shared" si="37"/>
        <v>584.96002100958174</v>
      </c>
      <c r="K56" s="24">
        <v>750</v>
      </c>
      <c r="L56" s="24">
        <f t="shared" si="32"/>
        <v>165.03997899041826</v>
      </c>
      <c r="M56" s="54">
        <f t="shared" si="38"/>
        <v>0.2200533053205577</v>
      </c>
      <c r="N56" s="68" t="s">
        <v>32</v>
      </c>
    </row>
    <row r="57" spans="1:15" x14ac:dyDescent="0.25">
      <c r="A57" s="67"/>
      <c r="B57" s="53" t="s">
        <v>38</v>
      </c>
      <c r="C57" s="23" t="s">
        <v>28</v>
      </c>
      <c r="D57" s="24">
        <v>4.99</v>
      </c>
      <c r="E57" s="24">
        <v>84.39</v>
      </c>
      <c r="F57" s="24">
        <f t="shared" si="33"/>
        <v>421.10610000000003</v>
      </c>
      <c r="G57" s="25">
        <f t="shared" si="34"/>
        <v>2.3323206356625378E-2</v>
      </c>
      <c r="H57" s="24">
        <f t="shared" si="35"/>
        <v>149.85999719560644</v>
      </c>
      <c r="I57" s="24">
        <f t="shared" si="36"/>
        <v>13.993923813975227</v>
      </c>
      <c r="J57" s="26">
        <f t="shared" si="37"/>
        <v>584.96002100958174</v>
      </c>
      <c r="K57" s="24">
        <v>750</v>
      </c>
      <c r="L57" s="24">
        <f t="shared" si="32"/>
        <v>165.03997899041826</v>
      </c>
      <c r="M57" s="54">
        <f t="shared" si="38"/>
        <v>0.2200533053205577</v>
      </c>
    </row>
    <row r="58" spans="1:15" x14ac:dyDescent="0.25">
      <c r="A58" s="67"/>
      <c r="B58" s="53" t="s">
        <v>38</v>
      </c>
      <c r="C58" s="23" t="s">
        <v>28</v>
      </c>
      <c r="D58" s="24">
        <v>4.99</v>
      </c>
      <c r="E58" s="24">
        <v>84.39</v>
      </c>
      <c r="F58" s="24">
        <f t="shared" si="33"/>
        <v>421.10610000000003</v>
      </c>
      <c r="G58" s="25">
        <f t="shared" si="34"/>
        <v>2.3323206356625378E-2</v>
      </c>
      <c r="H58" s="24">
        <f t="shared" si="35"/>
        <v>149.85999719560644</v>
      </c>
      <c r="I58" s="24">
        <f t="shared" si="36"/>
        <v>13.993923813975227</v>
      </c>
      <c r="J58" s="26">
        <f t="shared" si="37"/>
        <v>584.96002100958174</v>
      </c>
      <c r="K58" s="24">
        <v>750</v>
      </c>
      <c r="L58" s="24">
        <f t="shared" si="32"/>
        <v>165.03997899041826</v>
      </c>
      <c r="M58" s="54">
        <f t="shared" si="38"/>
        <v>0.2200533053205577</v>
      </c>
    </row>
    <row r="59" spans="1:15" x14ac:dyDescent="0.25">
      <c r="A59" s="67"/>
      <c r="B59" s="53" t="s">
        <v>38</v>
      </c>
      <c r="C59" s="23" t="s">
        <v>28</v>
      </c>
      <c r="D59" s="24">
        <v>4.99</v>
      </c>
      <c r="E59" s="24">
        <v>84.39</v>
      </c>
      <c r="F59" s="24">
        <f t="shared" si="33"/>
        <v>421.10610000000003</v>
      </c>
      <c r="G59" s="25">
        <f t="shared" si="34"/>
        <v>2.3323206356625378E-2</v>
      </c>
      <c r="H59" s="24">
        <f t="shared" si="35"/>
        <v>149.85999719560644</v>
      </c>
      <c r="I59" s="24">
        <f t="shared" si="36"/>
        <v>13.993923813975227</v>
      </c>
      <c r="J59" s="26">
        <f t="shared" si="37"/>
        <v>584.96002100958174</v>
      </c>
      <c r="K59" s="24">
        <v>750</v>
      </c>
      <c r="L59" s="24">
        <f t="shared" si="32"/>
        <v>165.03997899041826</v>
      </c>
      <c r="M59" s="54">
        <f t="shared" si="38"/>
        <v>0.2200533053205577</v>
      </c>
    </row>
    <row r="60" spans="1:15" x14ac:dyDescent="0.25">
      <c r="A60" s="67"/>
      <c r="B60" s="53" t="s">
        <v>38</v>
      </c>
      <c r="C60" s="23" t="s">
        <v>28</v>
      </c>
      <c r="D60" s="32">
        <v>4.99</v>
      </c>
      <c r="E60" s="24">
        <v>84.39</v>
      </c>
      <c r="F60" s="24">
        <f t="shared" si="33"/>
        <v>421.10610000000003</v>
      </c>
      <c r="G60" s="25">
        <f t="shared" si="34"/>
        <v>2.3323206356625378E-2</v>
      </c>
      <c r="H60" s="32">
        <f t="shared" si="35"/>
        <v>149.85999719560644</v>
      </c>
      <c r="I60" s="32">
        <f t="shared" si="36"/>
        <v>13.993923813975227</v>
      </c>
      <c r="J60" s="63">
        <f t="shared" si="37"/>
        <v>584.96002100958174</v>
      </c>
      <c r="K60" s="32">
        <v>750</v>
      </c>
      <c r="L60" s="32">
        <f t="shared" si="32"/>
        <v>165.03997899041826</v>
      </c>
      <c r="M60" s="64">
        <f t="shared" si="38"/>
        <v>0.2200533053205577</v>
      </c>
    </row>
    <row r="61" spans="1:15" x14ac:dyDescent="0.25">
      <c r="A61" s="67"/>
      <c r="B61" s="55"/>
      <c r="C61" s="42"/>
      <c r="D61" s="31">
        <f>SUM(D52:D60)</f>
        <v>213.95000000000005</v>
      </c>
      <c r="E61" s="47"/>
      <c r="F61" s="56">
        <f>SUM(F52:F60)</f>
        <v>18055.240500000004</v>
      </c>
      <c r="G61" s="58">
        <f>SUM(G52:G60)</f>
        <v>0.99999999999999967</v>
      </c>
      <c r="H61" s="31">
        <v>6425.36</v>
      </c>
      <c r="I61" s="31">
        <v>600</v>
      </c>
      <c r="J61" s="34">
        <f>SUM(J52:J60)</f>
        <v>25080.600499999997</v>
      </c>
      <c r="K61" s="31">
        <f>SUM(K52:K60)</f>
        <v>31750</v>
      </c>
      <c r="L61" s="31">
        <f t="shared" si="32"/>
        <v>6669.3995000000032</v>
      </c>
      <c r="M61" s="36">
        <f>AVERAGE(M52:M60)</f>
        <v>0.24507497531241493</v>
      </c>
    </row>
  </sheetData>
  <pageMargins left="0.70078740157480324" right="0.70078740157480324" top="0.75196850393700787" bottom="0.75196850393700787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3"/>
  <sheetViews>
    <sheetView workbookViewId="0">
      <selection activeCell="E4" sqref="E4"/>
    </sheetView>
  </sheetViews>
  <sheetFormatPr defaultRowHeight="15" x14ac:dyDescent="0.25"/>
  <cols>
    <col min="2" max="2" width="17.5703125" customWidth="1"/>
    <col min="3" max="5" width="26.5703125" style="1" customWidth="1"/>
    <col min="6" max="6" width="14.7109375" bestFit="1" customWidth="1"/>
  </cols>
  <sheetData>
    <row r="2" spans="2:6" x14ac:dyDescent="0.25">
      <c r="B2" t="s">
        <v>1</v>
      </c>
      <c r="C2" s="69" t="s">
        <v>60</v>
      </c>
      <c r="D2" s="69" t="s">
        <v>61</v>
      </c>
      <c r="E2" s="69" t="s">
        <v>62</v>
      </c>
      <c r="F2" t="s">
        <v>24</v>
      </c>
    </row>
    <row r="3" spans="2:6" x14ac:dyDescent="0.25">
      <c r="B3" t="str">
        <f>БАЗА!C4</f>
        <v>IN2601904</v>
      </c>
      <c r="C3" s="70">
        <f>БАЗА!M4</f>
        <v>45906</v>
      </c>
      <c r="D3" s="70">
        <v>45910</v>
      </c>
      <c r="E3" s="70">
        <v>45918</v>
      </c>
      <c r="F3" t="str">
        <f>БАЗА!Z4</f>
        <v>MF1544442</v>
      </c>
    </row>
  </sheetData>
  <pageMargins left="0.70078740157480324" right="0.70078740157480324" top="0.75196850393700787" bottom="0.75196850393700787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БАЗА</vt:lpstr>
      <vt:lpstr>Расчеты и перспектива</vt:lpstr>
      <vt:lpstr>Сроки доставки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Антон</cp:lastModifiedBy>
  <cp:revision>7</cp:revision>
  <dcterms:modified xsi:type="dcterms:W3CDTF">2025-09-23T20:37:51Z</dcterms:modified>
</cp:coreProperties>
</file>