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O:\KD_Rostec\Паршиков\"/>
    </mc:Choice>
  </mc:AlternateContent>
  <bookViews>
    <workbookView xWindow="360" yWindow="15" windowWidth="20955" windowHeight="9720"/>
  </bookViews>
  <sheets>
    <sheet name="БАЗА" sheetId="1" r:id="rId1"/>
    <sheet name="Расчеты" sheetId="2" r:id="rId2"/>
    <sheet name="Сроки доставки" sheetId="3" r:id="rId3"/>
  </sheets>
  <calcPr calcId="162913"/>
</workbook>
</file>

<file path=xl/calcChain.xml><?xml version="1.0" encoding="utf-8"?>
<calcChain xmlns="http://schemas.openxmlformats.org/spreadsheetml/2006/main">
  <c r="C3" i="3" l="1"/>
  <c r="F3" i="3"/>
  <c r="B3" i="3"/>
  <c r="K12" i="2"/>
  <c r="D12" i="2"/>
  <c r="F11" i="2"/>
  <c r="F10" i="2"/>
  <c r="F9" i="2"/>
  <c r="F8" i="2"/>
  <c r="F7" i="2"/>
  <c r="F6" i="2"/>
  <c r="F5" i="2"/>
  <c r="F4" i="2"/>
  <c r="F3" i="2"/>
  <c r="N13" i="1"/>
  <c r="F13" i="1"/>
  <c r="R12" i="1"/>
  <c r="H12" i="1"/>
  <c r="R11" i="1"/>
  <c r="H11" i="1"/>
  <c r="R10" i="1"/>
  <c r="H10" i="1"/>
  <c r="R9" i="1"/>
  <c r="H9" i="1"/>
  <c r="R8" i="1"/>
  <c r="H8" i="1"/>
  <c r="R7" i="1"/>
  <c r="H7" i="1"/>
  <c r="R6" i="1"/>
  <c r="H6" i="1"/>
  <c r="R5" i="1"/>
  <c r="H5" i="1"/>
  <c r="R4" i="1"/>
  <c r="H4" i="1"/>
  <c r="I5" i="1" l="1"/>
  <c r="I11" i="1"/>
  <c r="I8" i="1"/>
  <c r="F12" i="2"/>
  <c r="G3" i="2" s="1"/>
  <c r="H13" i="1"/>
  <c r="I12" i="1" s="1"/>
  <c r="I3" i="2" l="1"/>
  <c r="H3" i="2"/>
  <c r="J3" i="2" s="1"/>
  <c r="K5" i="1"/>
  <c r="J5" i="1"/>
  <c r="L5" i="1" s="1"/>
  <c r="O5" i="1" s="1"/>
  <c r="P5" i="1" s="1"/>
  <c r="G9" i="2"/>
  <c r="G10" i="2"/>
  <c r="K11" i="1"/>
  <c r="J11" i="1"/>
  <c r="L11" i="1" s="1"/>
  <c r="O11" i="1" s="1"/>
  <c r="P11" i="1" s="1"/>
  <c r="G6" i="2"/>
  <c r="G11" i="2"/>
  <c r="G5" i="2"/>
  <c r="J8" i="1"/>
  <c r="K8" i="1"/>
  <c r="J12" i="1"/>
  <c r="K12" i="1"/>
  <c r="G8" i="2"/>
  <c r="I10" i="1"/>
  <c r="I9" i="1"/>
  <c r="I7" i="1"/>
  <c r="G4" i="2"/>
  <c r="I4" i="1"/>
  <c r="I6" i="1"/>
  <c r="G7" i="2"/>
  <c r="I7" i="2" l="1"/>
  <c r="H7" i="2"/>
  <c r="J7" i="2" s="1"/>
  <c r="L7" i="2" s="1"/>
  <c r="M7" i="2" s="1"/>
  <c r="K6" i="1"/>
  <c r="J6" i="1"/>
  <c r="L6" i="1" s="1"/>
  <c r="O6" i="1" s="1"/>
  <c r="P6" i="1" s="1"/>
  <c r="H11" i="2"/>
  <c r="I11" i="2"/>
  <c r="K4" i="1"/>
  <c r="I13" i="1"/>
  <c r="J4" i="1"/>
  <c r="L4" i="1" s="1"/>
  <c r="H6" i="2"/>
  <c r="I6" i="2"/>
  <c r="I4" i="2"/>
  <c r="H4" i="2"/>
  <c r="L12" i="1"/>
  <c r="O12" i="1" s="1"/>
  <c r="P12" i="1" s="1"/>
  <c r="G12" i="2"/>
  <c r="I5" i="2"/>
  <c r="H5" i="2"/>
  <c r="J5" i="2" s="1"/>
  <c r="L5" i="2" s="1"/>
  <c r="M5" i="2" s="1"/>
  <c r="K7" i="1"/>
  <c r="J7" i="1"/>
  <c r="L7" i="1" s="1"/>
  <c r="O7" i="1" s="1"/>
  <c r="P7" i="1" s="1"/>
  <c r="J9" i="1"/>
  <c r="K9" i="1"/>
  <c r="I10" i="2"/>
  <c r="H10" i="2"/>
  <c r="J10" i="2" s="1"/>
  <c r="L10" i="2" s="1"/>
  <c r="M10" i="2" s="1"/>
  <c r="K10" i="1"/>
  <c r="J10" i="1"/>
  <c r="I9" i="2"/>
  <c r="H9" i="2"/>
  <c r="J9" i="2" s="1"/>
  <c r="L9" i="2" s="1"/>
  <c r="M9" i="2" s="1"/>
  <c r="H8" i="2"/>
  <c r="I8" i="2"/>
  <c r="L3" i="2"/>
  <c r="M3" i="2" s="1"/>
  <c r="L8" i="1"/>
  <c r="O8" i="1" s="1"/>
  <c r="P8" i="1" s="1"/>
  <c r="O4" i="1" l="1"/>
  <c r="P4" i="1" s="1"/>
  <c r="L9" i="1"/>
  <c r="O9" i="1" s="1"/>
  <c r="P9" i="1" s="1"/>
  <c r="J6" i="2"/>
  <c r="L6" i="2" s="1"/>
  <c r="M6" i="2" s="1"/>
  <c r="J11" i="2"/>
  <c r="L11" i="2" s="1"/>
  <c r="M11" i="2" s="1"/>
  <c r="J8" i="2"/>
  <c r="L8" i="2" s="1"/>
  <c r="M8" i="2" s="1"/>
  <c r="L10" i="1"/>
  <c r="O10" i="1" s="1"/>
  <c r="P10" i="1" s="1"/>
  <c r="J4" i="2"/>
  <c r="L4" i="2" l="1"/>
  <c r="M4" i="2" s="1"/>
  <c r="M12" i="2" s="1"/>
  <c r="J12" i="2"/>
  <c r="L12" i="2" s="1"/>
  <c r="L13" i="1"/>
  <c r="O13" i="1" s="1"/>
  <c r="P13" i="1"/>
</calcChain>
</file>

<file path=xl/sharedStrings.xml><?xml version="1.0" encoding="utf-8"?>
<sst xmlns="http://schemas.openxmlformats.org/spreadsheetml/2006/main" count="103" uniqueCount="41">
  <si>
    <t>Порядковый номер</t>
  </si>
  <si>
    <t>№ заказа Магаз</t>
  </si>
  <si>
    <t>Позиция</t>
  </si>
  <si>
    <t>Магаз</t>
  </si>
  <si>
    <t>Цена, валюта</t>
  </si>
  <si>
    <t>Курс</t>
  </si>
  <si>
    <t>Цена, RUR</t>
  </si>
  <si>
    <t>Доля</t>
  </si>
  <si>
    <t>Доставка</t>
  </si>
  <si>
    <t>Комиссия</t>
  </si>
  <si>
    <t>Себестоимость</t>
  </si>
  <si>
    <t>Дата заказа</t>
  </si>
  <si>
    <t>Авито факт</t>
  </si>
  <si>
    <t>Маржа, руб.</t>
  </si>
  <si>
    <t>Маржа, %</t>
  </si>
  <si>
    <t>Дата продажи</t>
  </si>
  <si>
    <t>Оборот, дн</t>
  </si>
  <si>
    <t>Статус</t>
  </si>
  <si>
    <t>Входящая посылка внесена?</t>
  </si>
  <si>
    <t>Дата таможни</t>
  </si>
  <si>
    <t>На кого посылка</t>
  </si>
  <si>
    <t>Тариф</t>
  </si>
  <si>
    <t>Адрес доставки</t>
  </si>
  <si>
    <t>№ заказа СДЭК</t>
  </si>
  <si>
    <t>Габариты и вес СДЭК</t>
  </si>
  <si>
    <t>IN2601904</t>
  </si>
  <si>
    <t>Ракетка Wilson Burn 100 LS v5</t>
  </si>
  <si>
    <t>TE</t>
  </si>
  <si>
    <t>н/д</t>
  </si>
  <si>
    <t>СДЭК ожидает отправки</t>
  </si>
  <si>
    <t>Внесена</t>
  </si>
  <si>
    <t>Сестра</t>
  </si>
  <si>
    <t>Стандарт</t>
  </si>
  <si>
    <t>ПВЗ
Недорубова 15</t>
  </si>
  <si>
    <t>MF1544442</t>
  </si>
  <si>
    <t>Вес посылки: 2.23 кг
Габариты (Д×Ш×В): 77x33x9 см
Объемный вес: 4.574 кг</t>
  </si>
  <si>
    <t>Струны Wilson Synthetic Gut Power</t>
  </si>
  <si>
    <t>Мячи Wilson Extra Duty, 3 шт</t>
  </si>
  <si>
    <t>Оплачено в Магазине</t>
  </si>
  <si>
    <t>Доставлено в СДЭК</t>
  </si>
  <si>
    <t>Принято СДЭК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</si>
</sst>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scheme val="minor"/>
    </font>
    <font>
      <sz val="11"/>
      <color rgb="FFC00000"/>
      <name val="Calibri"/>
      <scheme val="minor"/>
    </font>
    <font>
      <b/>
      <sz val="11"/>
      <color rgb="FF00B050"/>
      <name val="Calibri"/>
      <scheme val="minor"/>
    </font>
    <font>
      <b/>
      <sz val="11"/>
      <color rgb="FFC0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2" tint="-9.9978637043366805E-2"/>
        <bgColor theme="2" tint="-9.9978637043366805E-2"/>
      </patternFill>
    </fill>
  </fills>
  <borders count="15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dotted">
        <color auto="1"/>
      </left>
      <right style="dotted">
        <color auto="1"/>
      </right>
      <top style="thin">
        <color theme="1"/>
      </top>
      <bottom style="thin">
        <color theme="1"/>
      </bottom>
      <diagonal/>
    </border>
    <border>
      <left/>
      <right style="dotted">
        <color auto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textRotation="90"/>
    </xf>
    <xf numFmtId="0" fontId="2" fillId="2" borderId="4" xfId="0" applyFont="1" applyFill="1" applyBorder="1" applyAlignment="1">
      <alignment horizontal="center" vertical="center" textRotation="90"/>
    </xf>
    <xf numFmtId="0" fontId="2" fillId="3" borderId="5" xfId="0" applyFont="1" applyFill="1" applyBorder="1" applyAlignment="1">
      <alignment horizontal="center" vertical="center" textRotation="90"/>
    </xf>
    <xf numFmtId="0" fontId="2" fillId="4" borderId="4" xfId="0" applyFont="1" applyFill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8" xfId="0" applyBorder="1" applyAlignment="1">
      <alignment horizontal="center"/>
    </xf>
    <xf numFmtId="4" fontId="0" fillId="0" borderId="8" xfId="0" applyNumberFormat="1" applyBorder="1" applyAlignment="1">
      <alignment horizontal="center"/>
    </xf>
    <xf numFmtId="9" fontId="0" fillId="0" borderId="8" xfId="0" applyNumberFormat="1" applyBorder="1" applyAlignment="1">
      <alignment horizontal="center"/>
    </xf>
    <xf numFmtId="4" fontId="3" fillId="2" borderId="8" xfId="0" applyNumberFormat="1" applyFont="1" applyFill="1" applyBorder="1" applyAlignment="1">
      <alignment horizontal="center"/>
    </xf>
    <xf numFmtId="14" fontId="3" fillId="3" borderId="8" xfId="0" applyNumberFormat="1" applyFont="1" applyFill="1" applyBorder="1" applyAlignment="1">
      <alignment vertical="center"/>
    </xf>
    <xf numFmtId="10" fontId="3" fillId="4" borderId="8" xfId="0" applyNumberFormat="1" applyFont="1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0" fontId="0" fillId="0" borderId="8" xfId="0" applyBorder="1"/>
    <xf numFmtId="0" fontId="0" fillId="0" borderId="8" xfId="0" applyBorder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4" fontId="3" fillId="2" borderId="0" xfId="0" applyNumberFormat="1" applyFont="1" applyFill="1" applyAlignment="1">
      <alignment horizontal="center"/>
    </xf>
    <xf numFmtId="14" fontId="3" fillId="3" borderId="0" xfId="0" applyNumberFormat="1" applyFont="1" applyFill="1" applyAlignment="1">
      <alignment vertical="center"/>
    </xf>
    <xf numFmtId="10" fontId="3" fillId="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1" xfId="0" applyBorder="1"/>
    <xf numFmtId="4" fontId="2" fillId="0" borderId="13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2" fillId="0" borderId="13" xfId="0" applyNumberFormat="1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4" fontId="5" fillId="2" borderId="13" xfId="0" applyNumberFormat="1" applyFont="1" applyFill="1" applyBorder="1" applyAlignment="1">
      <alignment horizontal="center"/>
    </xf>
    <xf numFmtId="4" fontId="5" fillId="3" borderId="1" xfId="0" applyNumberFormat="1" applyFont="1" applyFill="1" applyBorder="1" applyAlignment="1">
      <alignment horizontal="center"/>
    </xf>
    <xf numFmtId="10" fontId="5" fillId="4" borderId="13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textRotation="90"/>
    </xf>
    <xf numFmtId="0" fontId="2" fillId="4" borderId="6" xfId="0" applyFont="1" applyFill="1" applyBorder="1" applyAlignment="1">
      <alignment horizontal="center" vertical="center" textRotation="90"/>
    </xf>
    <xf numFmtId="0" fontId="0" fillId="0" borderId="7" xfId="0" applyBorder="1"/>
    <xf numFmtId="10" fontId="3" fillId="4" borderId="9" xfId="0" applyNumberFormat="1" applyFont="1" applyFill="1" applyBorder="1" applyAlignment="1">
      <alignment horizontal="center"/>
    </xf>
    <xf numFmtId="0" fontId="0" fillId="0" borderId="10" xfId="0" applyBorder="1"/>
    <xf numFmtId="10" fontId="3" fillId="4" borderId="11" xfId="0" applyNumberFormat="1" applyFont="1" applyFill="1" applyBorder="1" applyAlignment="1">
      <alignment horizontal="center"/>
    </xf>
    <xf numFmtId="0" fontId="0" fillId="0" borderId="12" xfId="0" applyBorder="1"/>
    <xf numFmtId="4" fontId="2" fillId="0" borderId="1" xfId="0" applyNumberFormat="1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0" xfId="0" applyFont="1" applyAlignment="1">
      <alignment wrapText="1"/>
    </xf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"/>
  <sheetViews>
    <sheetView tabSelected="1" workbookViewId="0">
      <selection activeCell="H23" sqref="H23"/>
    </sheetView>
  </sheetViews>
  <sheetFormatPr defaultRowHeight="15" x14ac:dyDescent="0.25"/>
  <cols>
    <col min="1" max="1" width="3.42578125" customWidth="1"/>
    <col min="2" max="2" width="13" customWidth="1"/>
    <col min="3" max="3" width="15.85546875" customWidth="1"/>
    <col min="4" max="4" width="36.28515625" customWidth="1"/>
    <col min="13" max="13" width="9.85546875" bestFit="1"/>
    <col min="17" max="17" width="9.85546875" bestFit="1"/>
    <col min="19" max="19" width="24.85546875" customWidth="1"/>
    <col min="20" max="20" width="15.28515625" customWidth="1"/>
    <col min="21" max="21" width="10.140625" customWidth="1"/>
    <col min="22" max="22" width="10.42578125" customWidth="1"/>
    <col min="23" max="23" width="12" customWidth="1"/>
    <col min="24" max="24" width="12.7109375" customWidth="1"/>
    <col min="25" max="25" width="13" customWidth="1"/>
    <col min="26" max="26" width="19" customWidth="1"/>
  </cols>
  <sheetData>
    <row r="1" spans="1:26" x14ac:dyDescent="0.25"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Q2" s="1"/>
      <c r="R2" s="1"/>
      <c r="S2" s="1"/>
      <c r="T2" s="1"/>
      <c r="U2" s="1"/>
      <c r="V2" s="1"/>
      <c r="W2" s="1"/>
      <c r="X2" s="1"/>
      <c r="Y2" s="2"/>
      <c r="Z2" s="2"/>
    </row>
    <row r="3" spans="1:26" ht="87.75" customHeight="1" x14ac:dyDescent="0.25">
      <c r="A3" s="3"/>
      <c r="B3" s="4" t="s">
        <v>0</v>
      </c>
      <c r="C3" s="5" t="s">
        <v>1</v>
      </c>
      <c r="D3" s="5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7" t="s">
        <v>10</v>
      </c>
      <c r="M3" s="8" t="s">
        <v>11</v>
      </c>
      <c r="N3" s="6" t="s">
        <v>12</v>
      </c>
      <c r="O3" s="6" t="s">
        <v>13</v>
      </c>
      <c r="P3" s="9" t="s">
        <v>14</v>
      </c>
      <c r="Q3" s="6" t="s">
        <v>15</v>
      </c>
      <c r="R3" s="6" t="s">
        <v>16</v>
      </c>
      <c r="S3" s="5" t="s">
        <v>17</v>
      </c>
      <c r="T3" s="10" t="s">
        <v>18</v>
      </c>
      <c r="U3" s="11" t="s">
        <v>19</v>
      </c>
      <c r="V3" s="12" t="s">
        <v>20</v>
      </c>
      <c r="W3" s="12" t="s">
        <v>21</v>
      </c>
      <c r="X3" s="13" t="s">
        <v>22</v>
      </c>
      <c r="Y3" s="13" t="s">
        <v>23</v>
      </c>
      <c r="Z3" s="13" t="s">
        <v>24</v>
      </c>
    </row>
    <row r="4" spans="1:26" x14ac:dyDescent="0.25">
      <c r="B4" s="51">
        <v>1</v>
      </c>
      <c r="C4" s="54" t="s">
        <v>25</v>
      </c>
      <c r="D4" s="14" t="s">
        <v>26</v>
      </c>
      <c r="E4" s="15" t="s">
        <v>27</v>
      </c>
      <c r="F4" s="16">
        <v>89</v>
      </c>
      <c r="G4" s="16">
        <v>84.39</v>
      </c>
      <c r="H4" s="16">
        <f t="shared" ref="H4:H12" si="0">F4*G4</f>
        <v>7510.71</v>
      </c>
      <c r="I4" s="17">
        <f t="shared" ref="I4:I12" si="1">H4/$H$13</f>
        <v>0.4159850432344005</v>
      </c>
      <c r="J4" s="16">
        <f t="shared" ref="J4:J12" si="2">I4*$J$13</f>
        <v>2672.8536573965876</v>
      </c>
      <c r="K4" s="16">
        <f t="shared" ref="K4:K12" si="3">I4*$K$13</f>
        <v>249.59102594064029</v>
      </c>
      <c r="L4" s="18">
        <f t="shared" ref="L4:L12" si="4">H4+J4+K4</f>
        <v>10433.154683337229</v>
      </c>
      <c r="M4" s="19">
        <v>45906</v>
      </c>
      <c r="N4" s="16">
        <v>13000</v>
      </c>
      <c r="O4" s="16">
        <f t="shared" ref="O4:O13" si="5">N4-L4</f>
        <v>2566.8453166627714</v>
      </c>
      <c r="P4" s="20">
        <f t="shared" ref="P4:P12" si="6">O4/N4</f>
        <v>0.19744963974329011</v>
      </c>
      <c r="Q4" s="21" t="s">
        <v>28</v>
      </c>
      <c r="R4" s="22" t="e">
        <f t="shared" ref="R4:R12" si="7">Q4-M4</f>
        <v>#VALUE!</v>
      </c>
      <c r="S4" s="23" t="s">
        <v>29</v>
      </c>
      <c r="T4" s="57" t="s">
        <v>30</v>
      </c>
      <c r="U4" s="24"/>
      <c r="V4" s="54" t="s">
        <v>31</v>
      </c>
      <c r="W4" s="54" t="s">
        <v>32</v>
      </c>
      <c r="X4" s="60" t="s">
        <v>33</v>
      </c>
      <c r="Y4" s="60" t="s">
        <v>34</v>
      </c>
      <c r="Z4" s="60" t="s">
        <v>35</v>
      </c>
    </row>
    <row r="5" spans="1:26" x14ac:dyDescent="0.25">
      <c r="B5" s="52"/>
      <c r="C5" s="55"/>
      <c r="D5" t="s">
        <v>26</v>
      </c>
      <c r="E5" s="25" t="s">
        <v>27</v>
      </c>
      <c r="F5" s="26">
        <v>89</v>
      </c>
      <c r="G5" s="27">
        <v>84.39</v>
      </c>
      <c r="H5" s="26">
        <f t="shared" si="0"/>
        <v>7510.71</v>
      </c>
      <c r="I5" s="28">
        <f t="shared" si="1"/>
        <v>0.4159850432344005</v>
      </c>
      <c r="J5" s="26">
        <f t="shared" si="2"/>
        <v>2672.8536573965876</v>
      </c>
      <c r="K5" s="26">
        <f t="shared" si="3"/>
        <v>249.59102594064029</v>
      </c>
      <c r="L5" s="29">
        <f t="shared" si="4"/>
        <v>10433.154683337229</v>
      </c>
      <c r="M5" s="30">
        <v>45906</v>
      </c>
      <c r="N5" s="26">
        <v>13000</v>
      </c>
      <c r="O5" s="26">
        <f t="shared" si="5"/>
        <v>2566.8453166627714</v>
      </c>
      <c r="P5" s="31">
        <f t="shared" si="6"/>
        <v>0.19744963974329011</v>
      </c>
      <c r="Q5" s="32" t="s">
        <v>28</v>
      </c>
      <c r="R5" s="33" t="e">
        <f t="shared" si="7"/>
        <v>#VALUE!</v>
      </c>
      <c r="S5" s="1" t="s">
        <v>29</v>
      </c>
      <c r="T5" s="58"/>
      <c r="U5" s="1"/>
      <c r="V5" s="55"/>
      <c r="W5" s="55"/>
      <c r="X5" s="61"/>
      <c r="Y5" s="63"/>
      <c r="Z5" s="63"/>
    </row>
    <row r="6" spans="1:26" x14ac:dyDescent="0.25">
      <c r="B6" s="52"/>
      <c r="C6" s="55"/>
      <c r="D6" t="s">
        <v>36</v>
      </c>
      <c r="E6" s="25" t="s">
        <v>27</v>
      </c>
      <c r="F6" s="26">
        <v>5.5</v>
      </c>
      <c r="G6" s="27">
        <v>84.39</v>
      </c>
      <c r="H6" s="26">
        <f t="shared" si="0"/>
        <v>464.14499999999998</v>
      </c>
      <c r="I6" s="28">
        <f t="shared" si="1"/>
        <v>2.5706940874035984E-2</v>
      </c>
      <c r="J6" s="26">
        <f t="shared" si="2"/>
        <v>165.17634961439583</v>
      </c>
      <c r="K6" s="26">
        <f t="shared" si="3"/>
        <v>15.42416452442159</v>
      </c>
      <c r="L6" s="29">
        <f t="shared" si="4"/>
        <v>644.74551413881738</v>
      </c>
      <c r="M6" s="30">
        <v>45906</v>
      </c>
      <c r="N6" s="26">
        <v>1000</v>
      </c>
      <c r="O6" s="26">
        <f t="shared" si="5"/>
        <v>355.25448586118262</v>
      </c>
      <c r="P6" s="31">
        <f t="shared" si="6"/>
        <v>0.35525448586118263</v>
      </c>
      <c r="Q6" s="32" t="s">
        <v>28</v>
      </c>
      <c r="R6" s="33" t="e">
        <f t="shared" si="7"/>
        <v>#VALUE!</v>
      </c>
      <c r="S6" s="1" t="s">
        <v>29</v>
      </c>
      <c r="T6" s="58"/>
      <c r="U6" s="1"/>
      <c r="V6" s="55"/>
      <c r="W6" s="55"/>
      <c r="X6" s="61"/>
      <c r="Y6" s="63"/>
      <c r="Z6" s="63"/>
    </row>
    <row r="7" spans="1:26" x14ac:dyDescent="0.25">
      <c r="B7" s="52"/>
      <c r="C7" s="55"/>
      <c r="D7" t="s">
        <v>36</v>
      </c>
      <c r="E7" s="25" t="s">
        <v>27</v>
      </c>
      <c r="F7" s="26">
        <v>5.5</v>
      </c>
      <c r="G7" s="27">
        <v>84.39</v>
      </c>
      <c r="H7" s="26">
        <f t="shared" si="0"/>
        <v>464.14499999999998</v>
      </c>
      <c r="I7" s="28">
        <f t="shared" si="1"/>
        <v>2.5706940874035984E-2</v>
      </c>
      <c r="J7" s="26">
        <f t="shared" si="2"/>
        <v>165.17634961439583</v>
      </c>
      <c r="K7" s="26">
        <f t="shared" si="3"/>
        <v>15.42416452442159</v>
      </c>
      <c r="L7" s="29">
        <f t="shared" si="4"/>
        <v>644.74551413881738</v>
      </c>
      <c r="M7" s="30">
        <v>45906</v>
      </c>
      <c r="N7" s="26">
        <v>1000</v>
      </c>
      <c r="O7" s="26">
        <f t="shared" si="5"/>
        <v>355.25448586118262</v>
      </c>
      <c r="P7" s="31">
        <f t="shared" si="6"/>
        <v>0.35525448586118263</v>
      </c>
      <c r="Q7" s="32" t="s">
        <v>28</v>
      </c>
      <c r="R7" s="33" t="e">
        <f t="shared" si="7"/>
        <v>#VALUE!</v>
      </c>
      <c r="S7" s="1" t="s">
        <v>29</v>
      </c>
      <c r="T7" s="58"/>
      <c r="U7" s="1"/>
      <c r="V7" s="55"/>
      <c r="W7" s="55"/>
      <c r="X7" s="61"/>
      <c r="Y7" s="63"/>
      <c r="Z7" s="63"/>
    </row>
    <row r="8" spans="1:26" x14ac:dyDescent="0.25">
      <c r="B8" s="52"/>
      <c r="C8" s="55"/>
      <c r="D8" t="s">
        <v>37</v>
      </c>
      <c r="E8" s="25" t="s">
        <v>27</v>
      </c>
      <c r="F8" s="26">
        <v>4.99</v>
      </c>
      <c r="G8" s="27">
        <v>84.39</v>
      </c>
      <c r="H8" s="26">
        <f t="shared" si="0"/>
        <v>421.10610000000003</v>
      </c>
      <c r="I8" s="28">
        <f t="shared" si="1"/>
        <v>2.3323206356625378E-2</v>
      </c>
      <c r="J8" s="26">
        <f t="shared" si="2"/>
        <v>149.85999719560644</v>
      </c>
      <c r="K8" s="26">
        <f t="shared" si="3"/>
        <v>13.993923813975227</v>
      </c>
      <c r="L8" s="29">
        <f t="shared" si="4"/>
        <v>584.96002100958174</v>
      </c>
      <c r="M8" s="30">
        <v>45906</v>
      </c>
      <c r="N8" s="26">
        <v>750</v>
      </c>
      <c r="O8" s="26">
        <f t="shared" si="5"/>
        <v>165.03997899041826</v>
      </c>
      <c r="P8" s="31">
        <f t="shared" si="6"/>
        <v>0.2200533053205577</v>
      </c>
      <c r="Q8" s="32" t="s">
        <v>28</v>
      </c>
      <c r="R8" s="33" t="e">
        <f t="shared" si="7"/>
        <v>#VALUE!</v>
      </c>
      <c r="S8" s="1" t="s">
        <v>29</v>
      </c>
      <c r="T8" s="58"/>
      <c r="U8" s="1"/>
      <c r="V8" s="55"/>
      <c r="W8" s="55"/>
      <c r="X8" s="61"/>
      <c r="Y8" s="63"/>
      <c r="Z8" s="63"/>
    </row>
    <row r="9" spans="1:26" x14ac:dyDescent="0.25">
      <c r="B9" s="52"/>
      <c r="C9" s="55"/>
      <c r="D9" t="s">
        <v>37</v>
      </c>
      <c r="E9" s="25" t="s">
        <v>27</v>
      </c>
      <c r="F9" s="26">
        <v>4.99</v>
      </c>
      <c r="G9" s="27">
        <v>84.39</v>
      </c>
      <c r="H9" s="26">
        <f t="shared" si="0"/>
        <v>421.10610000000003</v>
      </c>
      <c r="I9" s="28">
        <f t="shared" si="1"/>
        <v>2.3323206356625378E-2</v>
      </c>
      <c r="J9" s="26">
        <f t="shared" si="2"/>
        <v>149.85999719560644</v>
      </c>
      <c r="K9" s="26">
        <f t="shared" si="3"/>
        <v>13.993923813975227</v>
      </c>
      <c r="L9" s="29">
        <f t="shared" si="4"/>
        <v>584.96002100958174</v>
      </c>
      <c r="M9" s="30">
        <v>45906</v>
      </c>
      <c r="N9" s="26">
        <v>750</v>
      </c>
      <c r="O9" s="26">
        <f t="shared" si="5"/>
        <v>165.03997899041826</v>
      </c>
      <c r="P9" s="31">
        <f t="shared" si="6"/>
        <v>0.2200533053205577</v>
      </c>
      <c r="Q9" s="32" t="s">
        <v>28</v>
      </c>
      <c r="R9" s="33" t="e">
        <f t="shared" si="7"/>
        <v>#VALUE!</v>
      </c>
      <c r="S9" s="1" t="s">
        <v>29</v>
      </c>
      <c r="T9" s="58"/>
      <c r="U9" s="1"/>
      <c r="V9" s="55"/>
      <c r="W9" s="55"/>
      <c r="X9" s="61"/>
      <c r="Y9" s="63"/>
      <c r="Z9" s="63"/>
    </row>
    <row r="10" spans="1:26" x14ac:dyDescent="0.25">
      <c r="B10" s="52"/>
      <c r="C10" s="55"/>
      <c r="D10" t="s">
        <v>37</v>
      </c>
      <c r="E10" s="25" t="s">
        <v>27</v>
      </c>
      <c r="F10" s="27">
        <v>4.99</v>
      </c>
      <c r="G10" s="27">
        <v>84.39</v>
      </c>
      <c r="H10" s="26">
        <f t="shared" si="0"/>
        <v>421.10610000000003</v>
      </c>
      <c r="I10" s="28">
        <f t="shared" si="1"/>
        <v>2.3323206356625378E-2</v>
      </c>
      <c r="J10" s="26">
        <f t="shared" si="2"/>
        <v>149.85999719560644</v>
      </c>
      <c r="K10" s="26">
        <f t="shared" si="3"/>
        <v>13.993923813975227</v>
      </c>
      <c r="L10" s="29">
        <f t="shared" si="4"/>
        <v>584.96002100958174</v>
      </c>
      <c r="M10" s="30">
        <v>45906</v>
      </c>
      <c r="N10" s="26">
        <v>750</v>
      </c>
      <c r="O10" s="26">
        <f t="shared" si="5"/>
        <v>165.03997899041826</v>
      </c>
      <c r="P10" s="31">
        <f t="shared" si="6"/>
        <v>0.2200533053205577</v>
      </c>
      <c r="Q10" s="32" t="s">
        <v>28</v>
      </c>
      <c r="R10" s="33" t="e">
        <f t="shared" si="7"/>
        <v>#VALUE!</v>
      </c>
      <c r="S10" s="1" t="s">
        <v>29</v>
      </c>
      <c r="T10" s="58"/>
      <c r="U10" s="1"/>
      <c r="V10" s="55"/>
      <c r="W10" s="55"/>
      <c r="X10" s="61"/>
      <c r="Y10" s="63"/>
      <c r="Z10" s="63"/>
    </row>
    <row r="11" spans="1:26" x14ac:dyDescent="0.25">
      <c r="B11" s="52"/>
      <c r="C11" s="55"/>
      <c r="D11" t="s">
        <v>37</v>
      </c>
      <c r="E11" s="25" t="s">
        <v>27</v>
      </c>
      <c r="F11" s="27">
        <v>4.99</v>
      </c>
      <c r="G11" s="27">
        <v>84.39</v>
      </c>
      <c r="H11" s="26">
        <f t="shared" si="0"/>
        <v>421.10610000000003</v>
      </c>
      <c r="I11" s="28">
        <f t="shared" si="1"/>
        <v>2.3323206356625378E-2</v>
      </c>
      <c r="J11" s="26">
        <f t="shared" si="2"/>
        <v>149.85999719560644</v>
      </c>
      <c r="K11" s="26">
        <f t="shared" si="3"/>
        <v>13.993923813975227</v>
      </c>
      <c r="L11" s="29">
        <f t="shared" si="4"/>
        <v>584.96002100958174</v>
      </c>
      <c r="M11" s="30">
        <v>45906</v>
      </c>
      <c r="N11" s="26">
        <v>750</v>
      </c>
      <c r="O11" s="26">
        <f t="shared" si="5"/>
        <v>165.03997899041826</v>
      </c>
      <c r="P11" s="31">
        <f t="shared" si="6"/>
        <v>0.2200533053205577</v>
      </c>
      <c r="Q11" s="32" t="s">
        <v>28</v>
      </c>
      <c r="R11" s="33" t="e">
        <f t="shared" si="7"/>
        <v>#VALUE!</v>
      </c>
      <c r="S11" s="1" t="s">
        <v>29</v>
      </c>
      <c r="T11" s="58"/>
      <c r="U11" s="1"/>
      <c r="V11" s="55"/>
      <c r="W11" s="55"/>
      <c r="X11" s="61"/>
      <c r="Y11" s="63"/>
      <c r="Z11" s="63"/>
    </row>
    <row r="12" spans="1:26" x14ac:dyDescent="0.25">
      <c r="B12" s="52"/>
      <c r="C12" s="55"/>
      <c r="D12" t="s">
        <v>37</v>
      </c>
      <c r="E12" s="25" t="s">
        <v>27</v>
      </c>
      <c r="F12" s="27">
        <v>4.99</v>
      </c>
      <c r="G12" s="27">
        <v>84.39</v>
      </c>
      <c r="H12" s="26">
        <f t="shared" si="0"/>
        <v>421.10610000000003</v>
      </c>
      <c r="I12" s="28">
        <f t="shared" si="1"/>
        <v>2.3323206356625378E-2</v>
      </c>
      <c r="J12" s="26">
        <f t="shared" si="2"/>
        <v>149.85999719560644</v>
      </c>
      <c r="K12" s="26">
        <f t="shared" si="3"/>
        <v>13.993923813975227</v>
      </c>
      <c r="L12" s="29">
        <f t="shared" si="4"/>
        <v>584.96002100958174</v>
      </c>
      <c r="M12" s="30">
        <v>45906</v>
      </c>
      <c r="N12" s="26">
        <v>750</v>
      </c>
      <c r="O12" s="26">
        <f t="shared" si="5"/>
        <v>165.03997899041826</v>
      </c>
      <c r="P12" s="31">
        <f t="shared" si="6"/>
        <v>0.2200533053205577</v>
      </c>
      <c r="Q12" s="32" t="s">
        <v>28</v>
      </c>
      <c r="R12" s="33" t="e">
        <f t="shared" si="7"/>
        <v>#VALUE!</v>
      </c>
      <c r="S12" s="1" t="s">
        <v>29</v>
      </c>
      <c r="T12" s="58"/>
      <c r="U12" s="1"/>
      <c r="V12" s="55"/>
      <c r="W12" s="55"/>
      <c r="X12" s="61"/>
      <c r="Y12" s="63"/>
      <c r="Z12" s="63"/>
    </row>
    <row r="13" spans="1:26" x14ac:dyDescent="0.25">
      <c r="B13" s="53"/>
      <c r="C13" s="56"/>
      <c r="D13" s="34"/>
      <c r="E13" s="34"/>
      <c r="F13" s="35">
        <f>SUM(F4:F12)</f>
        <v>213.95000000000005</v>
      </c>
      <c r="G13" s="36"/>
      <c r="H13" s="37">
        <f>SUM(H4:H12)</f>
        <v>18055.240500000004</v>
      </c>
      <c r="I13" s="38">
        <f>SUM(I4:I12)</f>
        <v>0.99999999999999967</v>
      </c>
      <c r="J13" s="35">
        <v>6425.36</v>
      </c>
      <c r="K13" s="35">
        <v>600</v>
      </c>
      <c r="L13" s="39">
        <f>SUM(L4:L12)</f>
        <v>25080.600499999997</v>
      </c>
      <c r="M13" s="40"/>
      <c r="N13" s="35">
        <f>SUM(N4:N12)</f>
        <v>31750</v>
      </c>
      <c r="O13" s="35">
        <f t="shared" si="5"/>
        <v>6669.3995000000032</v>
      </c>
      <c r="P13" s="41">
        <f>AVERAGE(P4:P12)</f>
        <v>0.24507497531241493</v>
      </c>
      <c r="Q13" s="36"/>
      <c r="R13" s="36"/>
      <c r="S13" s="34"/>
      <c r="T13" s="59"/>
      <c r="U13" s="34"/>
      <c r="V13" s="56"/>
      <c r="W13" s="56"/>
      <c r="X13" s="62"/>
      <c r="Y13" s="64"/>
      <c r="Z13" s="64"/>
    </row>
  </sheetData>
  <mergeCells count="8">
    <mergeCell ref="X4:X13"/>
    <mergeCell ref="Y4:Y13"/>
    <mergeCell ref="Z4:Z13"/>
    <mergeCell ref="B4:B13"/>
    <mergeCell ref="C4:C13"/>
    <mergeCell ref="T4:T13"/>
    <mergeCell ref="V4:V13"/>
    <mergeCell ref="W4:W13"/>
  </mergeCells>
  <pageMargins left="0.70078740157480324" right="0.70078740157480324" top="0.75196850393700787" bottom="0.75196850393700787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2"/>
  <sheetViews>
    <sheetView workbookViewId="0"/>
  </sheetViews>
  <sheetFormatPr defaultRowHeight="15" x14ac:dyDescent="0.25"/>
  <cols>
    <col min="1" max="1" width="2.42578125" customWidth="1"/>
    <col min="2" max="2" width="35.7109375" customWidth="1"/>
    <col min="10" max="10" width="11.42578125" customWidth="1"/>
    <col min="11" max="12" width="10.7109375" customWidth="1"/>
  </cols>
  <sheetData>
    <row r="2" spans="2:13" ht="98.25" customHeight="1" x14ac:dyDescent="0.25">
      <c r="B2" s="42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43" t="s">
        <v>10</v>
      </c>
      <c r="K2" s="6" t="s">
        <v>12</v>
      </c>
      <c r="L2" s="6" t="s">
        <v>13</v>
      </c>
      <c r="M2" s="44" t="s">
        <v>14</v>
      </c>
    </row>
    <row r="3" spans="2:13" x14ac:dyDescent="0.25">
      <c r="B3" s="45" t="s">
        <v>26</v>
      </c>
      <c r="C3" s="15" t="s">
        <v>27</v>
      </c>
      <c r="D3" s="16">
        <v>89</v>
      </c>
      <c r="E3" s="16">
        <v>84.39</v>
      </c>
      <c r="F3" s="16">
        <f t="shared" ref="F3:F11" si="0">D3*$E$3</f>
        <v>7510.71</v>
      </c>
      <c r="G3" s="17">
        <f t="shared" ref="G3:G11" si="1">F3/$F$12</f>
        <v>0.4159850432344005</v>
      </c>
      <c r="H3" s="16">
        <f t="shared" ref="H3:H11" si="2">G3*$H$12</f>
        <v>2672.8536573965876</v>
      </c>
      <c r="I3" s="16">
        <f t="shared" ref="I3:I11" si="3">G3*$I$12</f>
        <v>249.59102594064029</v>
      </c>
      <c r="J3" s="18">
        <f t="shared" ref="J3:J11" si="4">F3+H3+I3</f>
        <v>10433.154683337229</v>
      </c>
      <c r="K3" s="16">
        <v>13000</v>
      </c>
      <c r="L3" s="16">
        <f t="shared" ref="L3:L12" si="5">K3-J3</f>
        <v>2566.8453166627714</v>
      </c>
      <c r="M3" s="46">
        <f t="shared" ref="M3:M11" si="6">L3/K3</f>
        <v>0.19744963974329011</v>
      </c>
    </row>
    <row r="4" spans="2:13" x14ac:dyDescent="0.25">
      <c r="B4" s="47" t="s">
        <v>26</v>
      </c>
      <c r="C4" s="25" t="s">
        <v>27</v>
      </c>
      <c r="D4" s="26">
        <v>89</v>
      </c>
      <c r="E4" s="27">
        <v>84.39</v>
      </c>
      <c r="F4" s="26">
        <f t="shared" si="0"/>
        <v>7510.71</v>
      </c>
      <c r="G4" s="28">
        <f t="shared" si="1"/>
        <v>0.4159850432344005</v>
      </c>
      <c r="H4" s="26">
        <f t="shared" si="2"/>
        <v>2672.8536573965876</v>
      </c>
      <c r="I4" s="26">
        <f t="shared" si="3"/>
        <v>249.59102594064029</v>
      </c>
      <c r="J4" s="29">
        <f t="shared" si="4"/>
        <v>10433.154683337229</v>
      </c>
      <c r="K4" s="26">
        <v>13000</v>
      </c>
      <c r="L4" s="26">
        <f t="shared" si="5"/>
        <v>2566.8453166627714</v>
      </c>
      <c r="M4" s="48">
        <f t="shared" si="6"/>
        <v>0.19744963974329011</v>
      </c>
    </row>
    <row r="5" spans="2:13" x14ac:dyDescent="0.25">
      <c r="B5" s="47" t="s">
        <v>36</v>
      </c>
      <c r="C5" s="25" t="s">
        <v>27</v>
      </c>
      <c r="D5" s="26">
        <v>5.5</v>
      </c>
      <c r="E5" s="27">
        <v>84.39</v>
      </c>
      <c r="F5" s="26">
        <f t="shared" si="0"/>
        <v>464.14499999999998</v>
      </c>
      <c r="G5" s="28">
        <f t="shared" si="1"/>
        <v>2.5706940874035984E-2</v>
      </c>
      <c r="H5" s="26">
        <f t="shared" si="2"/>
        <v>165.17634961439583</v>
      </c>
      <c r="I5" s="26">
        <f t="shared" si="3"/>
        <v>15.42416452442159</v>
      </c>
      <c r="J5" s="29">
        <f t="shared" si="4"/>
        <v>644.74551413881738</v>
      </c>
      <c r="K5" s="26">
        <v>1000</v>
      </c>
      <c r="L5" s="26">
        <f t="shared" si="5"/>
        <v>355.25448586118262</v>
      </c>
      <c r="M5" s="48">
        <f t="shared" si="6"/>
        <v>0.35525448586118263</v>
      </c>
    </row>
    <row r="6" spans="2:13" x14ac:dyDescent="0.25">
      <c r="B6" s="47" t="s">
        <v>36</v>
      </c>
      <c r="C6" s="25" t="s">
        <v>27</v>
      </c>
      <c r="D6" s="26">
        <v>5.5</v>
      </c>
      <c r="E6" s="27">
        <v>84.39</v>
      </c>
      <c r="F6" s="26">
        <f t="shared" si="0"/>
        <v>464.14499999999998</v>
      </c>
      <c r="G6" s="28">
        <f t="shared" si="1"/>
        <v>2.5706940874035984E-2</v>
      </c>
      <c r="H6" s="26">
        <f t="shared" si="2"/>
        <v>165.17634961439583</v>
      </c>
      <c r="I6" s="26">
        <f t="shared" si="3"/>
        <v>15.42416452442159</v>
      </c>
      <c r="J6" s="29">
        <f t="shared" si="4"/>
        <v>644.74551413881738</v>
      </c>
      <c r="K6" s="26">
        <v>1000</v>
      </c>
      <c r="L6" s="26">
        <f t="shared" si="5"/>
        <v>355.25448586118262</v>
      </c>
      <c r="M6" s="48">
        <f t="shared" si="6"/>
        <v>0.35525448586118263</v>
      </c>
    </row>
    <row r="7" spans="2:13" x14ac:dyDescent="0.25">
      <c r="B7" s="47" t="s">
        <v>37</v>
      </c>
      <c r="C7" s="25" t="s">
        <v>27</v>
      </c>
      <c r="D7" s="26">
        <v>4.99</v>
      </c>
      <c r="E7" s="27">
        <v>84.39</v>
      </c>
      <c r="F7" s="26">
        <f t="shared" si="0"/>
        <v>421.10610000000003</v>
      </c>
      <c r="G7" s="28">
        <f t="shared" si="1"/>
        <v>2.3323206356625378E-2</v>
      </c>
      <c r="H7" s="26">
        <f t="shared" si="2"/>
        <v>149.85999719560644</v>
      </c>
      <c r="I7" s="26">
        <f t="shared" si="3"/>
        <v>13.993923813975227</v>
      </c>
      <c r="J7" s="29">
        <f t="shared" si="4"/>
        <v>584.96002100958174</v>
      </c>
      <c r="K7" s="26">
        <v>750</v>
      </c>
      <c r="L7" s="26">
        <f t="shared" si="5"/>
        <v>165.03997899041826</v>
      </c>
      <c r="M7" s="48">
        <f t="shared" si="6"/>
        <v>0.2200533053205577</v>
      </c>
    </row>
    <row r="8" spans="2:13" x14ac:dyDescent="0.25">
      <c r="B8" s="47" t="s">
        <v>37</v>
      </c>
      <c r="C8" s="25" t="s">
        <v>27</v>
      </c>
      <c r="D8" s="26">
        <v>4.99</v>
      </c>
      <c r="E8" s="27">
        <v>84.39</v>
      </c>
      <c r="F8" s="26">
        <f t="shared" si="0"/>
        <v>421.10610000000003</v>
      </c>
      <c r="G8" s="28">
        <f t="shared" si="1"/>
        <v>2.3323206356625378E-2</v>
      </c>
      <c r="H8" s="26">
        <f t="shared" si="2"/>
        <v>149.85999719560644</v>
      </c>
      <c r="I8" s="26">
        <f t="shared" si="3"/>
        <v>13.993923813975227</v>
      </c>
      <c r="J8" s="29">
        <f t="shared" si="4"/>
        <v>584.96002100958174</v>
      </c>
      <c r="K8" s="26">
        <v>750</v>
      </c>
      <c r="L8" s="26">
        <f t="shared" si="5"/>
        <v>165.03997899041826</v>
      </c>
      <c r="M8" s="48">
        <f t="shared" si="6"/>
        <v>0.2200533053205577</v>
      </c>
    </row>
    <row r="9" spans="2:13" x14ac:dyDescent="0.25">
      <c r="B9" s="47" t="s">
        <v>37</v>
      </c>
      <c r="C9" s="25" t="s">
        <v>27</v>
      </c>
      <c r="D9" s="27">
        <v>4.99</v>
      </c>
      <c r="E9" s="27">
        <v>84.39</v>
      </c>
      <c r="F9" s="26">
        <f t="shared" si="0"/>
        <v>421.10610000000003</v>
      </c>
      <c r="G9" s="28">
        <f t="shared" si="1"/>
        <v>2.3323206356625378E-2</v>
      </c>
      <c r="H9" s="26">
        <f t="shared" si="2"/>
        <v>149.85999719560644</v>
      </c>
      <c r="I9" s="26">
        <f t="shared" si="3"/>
        <v>13.993923813975227</v>
      </c>
      <c r="J9" s="29">
        <f t="shared" si="4"/>
        <v>584.96002100958174</v>
      </c>
      <c r="K9" s="26">
        <v>750</v>
      </c>
      <c r="L9" s="26">
        <f t="shared" si="5"/>
        <v>165.03997899041826</v>
      </c>
      <c r="M9" s="48">
        <f t="shared" si="6"/>
        <v>0.2200533053205577</v>
      </c>
    </row>
    <row r="10" spans="2:13" x14ac:dyDescent="0.25">
      <c r="B10" s="47" t="s">
        <v>37</v>
      </c>
      <c r="C10" s="25" t="s">
        <v>27</v>
      </c>
      <c r="D10" s="27">
        <v>4.99</v>
      </c>
      <c r="E10" s="27">
        <v>84.39</v>
      </c>
      <c r="F10" s="26">
        <f t="shared" si="0"/>
        <v>421.10610000000003</v>
      </c>
      <c r="G10" s="28">
        <f t="shared" si="1"/>
        <v>2.3323206356625378E-2</v>
      </c>
      <c r="H10" s="26">
        <f t="shared" si="2"/>
        <v>149.85999719560644</v>
      </c>
      <c r="I10" s="26">
        <f t="shared" si="3"/>
        <v>13.993923813975227</v>
      </c>
      <c r="J10" s="29">
        <f t="shared" si="4"/>
        <v>584.96002100958174</v>
      </c>
      <c r="K10" s="26">
        <v>750</v>
      </c>
      <c r="L10" s="26">
        <f t="shared" si="5"/>
        <v>165.03997899041826</v>
      </c>
      <c r="M10" s="48">
        <f t="shared" si="6"/>
        <v>0.2200533053205577</v>
      </c>
    </row>
    <row r="11" spans="2:13" x14ac:dyDescent="0.25">
      <c r="B11" s="47" t="s">
        <v>37</v>
      </c>
      <c r="C11" s="25" t="s">
        <v>27</v>
      </c>
      <c r="D11" s="27">
        <v>4.99</v>
      </c>
      <c r="E11" s="27">
        <v>84.39</v>
      </c>
      <c r="F11" s="26">
        <f t="shared" si="0"/>
        <v>421.10610000000003</v>
      </c>
      <c r="G11" s="28">
        <f t="shared" si="1"/>
        <v>2.3323206356625378E-2</v>
      </c>
      <c r="H11" s="26">
        <f t="shared" si="2"/>
        <v>149.85999719560644</v>
      </c>
      <c r="I11" s="26">
        <f t="shared" si="3"/>
        <v>13.993923813975227</v>
      </c>
      <c r="J11" s="29">
        <f t="shared" si="4"/>
        <v>584.96002100958174</v>
      </c>
      <c r="K11" s="26">
        <v>750</v>
      </c>
      <c r="L11" s="26">
        <f t="shared" si="5"/>
        <v>165.03997899041826</v>
      </c>
      <c r="M11" s="48">
        <f t="shared" si="6"/>
        <v>0.2200533053205577</v>
      </c>
    </row>
    <row r="12" spans="2:13" x14ac:dyDescent="0.25">
      <c r="B12" s="49"/>
      <c r="C12" s="34"/>
      <c r="D12" s="35">
        <f>SUM(D3:D11)</f>
        <v>213.95000000000005</v>
      </c>
      <c r="E12" s="36"/>
      <c r="F12" s="50">
        <f>SUM(F3:F11)</f>
        <v>18055.240500000004</v>
      </c>
      <c r="G12" s="38">
        <f>SUM(G3:G11)</f>
        <v>0.99999999999999967</v>
      </c>
      <c r="H12" s="35">
        <v>6425.36</v>
      </c>
      <c r="I12" s="35">
        <v>600</v>
      </c>
      <c r="J12" s="39">
        <f>SUM(J3:J11)</f>
        <v>25080.600499999997</v>
      </c>
      <c r="K12" s="35">
        <f>SUM(K3:K11)</f>
        <v>31750</v>
      </c>
      <c r="L12" s="35">
        <f t="shared" si="5"/>
        <v>6669.3995000000032</v>
      </c>
      <c r="M12" s="41">
        <f>AVERAGE(M3:M11)</f>
        <v>0.24507497531241493</v>
      </c>
    </row>
  </sheetData>
  <pageMargins left="0.70078740157480324" right="0.70078740157480324" top="0.75196850393700787" bottom="0.75196850393700787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"/>
  <sheetViews>
    <sheetView workbookViewId="0">
      <selection activeCell="E4" sqref="E4"/>
    </sheetView>
  </sheetViews>
  <sheetFormatPr defaultRowHeight="15" x14ac:dyDescent="0.25"/>
  <cols>
    <col min="2" max="2" width="17.5703125" customWidth="1"/>
    <col min="3" max="5" width="26.5703125" style="3" customWidth="1"/>
    <col min="6" max="6" width="14.7109375" bestFit="1" customWidth="1"/>
  </cols>
  <sheetData>
    <row r="2" spans="2:6" x14ac:dyDescent="0.25">
      <c r="B2" t="s">
        <v>1</v>
      </c>
      <c r="C2" s="65" t="s">
        <v>38</v>
      </c>
      <c r="D2" s="65" t="s">
        <v>39</v>
      </c>
      <c r="E2" s="65" t="s">
        <v>40</v>
      </c>
      <c r="F2" t="s">
        <v>23</v>
      </c>
    </row>
    <row r="3" spans="2:6" x14ac:dyDescent="0.25">
      <c r="B3" t="str">
        <f>БАЗА!C4</f>
        <v>IN2601904</v>
      </c>
      <c r="C3" s="66">
        <f>БАЗА!M4</f>
        <v>45906</v>
      </c>
      <c r="D3" s="66">
        <v>45910</v>
      </c>
      <c r="E3" s="66">
        <v>45918</v>
      </c>
      <c r="F3" t="str">
        <f>БАЗА!Y4</f>
        <v>MF1544442</v>
      </c>
    </row>
  </sheetData>
  <pageMargins left="0.70078740157480324" right="0.70078740157480324" top="0.75196850393700787" bottom="0.7519685039370078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БАЗА</vt:lpstr>
      <vt:lpstr>Расчеты</vt:lpstr>
      <vt:lpstr>Сроки доставки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Parshikov Anton Sergeevich</cp:lastModifiedBy>
  <cp:revision>4</cp:revision>
  <dcterms:modified xsi:type="dcterms:W3CDTF">2025-09-18T14:10:44Z</dcterms:modified>
</cp:coreProperties>
</file>